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980" activeTab="0"/>
  </bookViews>
  <sheets>
    <sheet name="その１　施設の状況　第3表" sheetId="1" r:id="rId1"/>
  </sheets>
  <definedNames>
    <definedName name="_xlnm.Print_Area" localSheetId="0">'その１　施設の状況　第3表'!$A$1:$AC$36</definedName>
  </definedNames>
  <calcPr fullCalcOnLoad="1"/>
</workbook>
</file>

<file path=xl/sharedStrings.xml><?xml version="1.0" encoding="utf-8"?>
<sst xmlns="http://schemas.openxmlformats.org/spreadsheetml/2006/main" count="71" uniqueCount="52">
  <si>
    <t>総  数</t>
  </si>
  <si>
    <t>病  院</t>
  </si>
  <si>
    <t>全 圏 域</t>
  </si>
  <si>
    <t>人</t>
  </si>
  <si>
    <t>口</t>
  </si>
  <si>
    <t>万</t>
  </si>
  <si>
    <t>対</t>
  </si>
  <si>
    <t>有床</t>
  </si>
  <si>
    <t>無床</t>
  </si>
  <si>
    <t>率</t>
  </si>
  <si>
    <t>（</t>
  </si>
  <si>
    <t>）</t>
  </si>
  <si>
    <t>医　　　　　　　療　　　　　　　施　　　　　　　設　　　　　　　数</t>
  </si>
  <si>
    <t>一　般
診療所</t>
  </si>
  <si>
    <t>歯　科
診療所</t>
  </si>
  <si>
    <t>歯   科
診療所</t>
  </si>
  <si>
    <t>感染症</t>
  </si>
  <si>
    <t>実</t>
  </si>
  <si>
    <t>数</t>
  </si>
  <si>
    <t>注４）  「伝染病院」は、「感染症の予防及び感染症の患者に対する医療に関する法律」が、平成11年4月から施行され、廃止された。「伝染病床」は、同法律が平成11年4月から施行され、「感染症病床」に改められた。</t>
  </si>
  <si>
    <t>　　　　よって、本調査で平成１２年まで便宜上「一般病床」と表章していた「その他の病床」は、１３年から「療養病床」、「一般病床」、「経過的旧その他の病床」に表章を分割した。</t>
  </si>
  <si>
    <t>療養</t>
  </si>
  <si>
    <t>注２）  医療施設数については、精神病院を精神病床のみを有する病院と定義づけている。</t>
  </si>
  <si>
    <t>注５）  平成１３年３月に「医療法等の一部を改正する法律」(平成１２年法律第１４１号)が施行され、「その他の病床」(療養型病床群を含む。)は、「療養病床」と「一般病床」に区分された。</t>
  </si>
  <si>
    <t>救急告示(再掲)</t>
  </si>
  <si>
    <t>注６)　「療養病床等」とは、「療養病床」及び「経過的旧療養型病床群」である。</t>
  </si>
  <si>
    <t>療養病床を有する
(再掲)</t>
  </si>
  <si>
    <r>
      <t>療養病床
(再掲</t>
    </r>
    <r>
      <rPr>
        <sz val="11"/>
        <rFont val="ＭＳ Ｐゴシック"/>
        <family val="3"/>
      </rPr>
      <t>)</t>
    </r>
  </si>
  <si>
    <t>第３表　二次保健医療圏別医療統計一覧</t>
  </si>
  <si>
    <t>精神</t>
  </si>
  <si>
    <t>結核</t>
  </si>
  <si>
    <t>一般</t>
  </si>
  <si>
    <t>地域医療支援病院
(再掲)</t>
  </si>
  <si>
    <t>結核</t>
  </si>
  <si>
    <t>一般</t>
  </si>
  <si>
    <t>地域医療支援病院
(再掲)</t>
  </si>
  <si>
    <t>注１）  休止中、一年以上休診中の施設を除く。</t>
  </si>
  <si>
    <t>菊池</t>
  </si>
  <si>
    <t>阿蘇</t>
  </si>
  <si>
    <t>八代</t>
  </si>
  <si>
    <t>有明</t>
  </si>
  <si>
    <t>宇城</t>
  </si>
  <si>
    <t>天草</t>
  </si>
  <si>
    <t>熊本</t>
  </si>
  <si>
    <t>鹿本</t>
  </si>
  <si>
    <t>上益城</t>
  </si>
  <si>
    <t>芦北</t>
  </si>
  <si>
    <t>球磨</t>
  </si>
  <si>
    <t>注３）  率（人口１０万対）に用いた人口は、熊本県推計人口調査人口を用いた。</t>
  </si>
  <si>
    <t>病　　　　　　　床　　　　　　　数</t>
  </si>
  <si>
    <t>（平成２６年１０月１日現在）</t>
  </si>
  <si>
    <t>資料)厚生労働省「平成２６年医療施設（動態）調査」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</si>
</sst>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.0_ ;_ * \-#,##0.0_ ;_ * &quot;-&quot;?_ ;_ @_ "/>
    <numFmt numFmtId="178" formatCode="#,##0_);[Red]\(#,##0\)"/>
    <numFmt numFmtId="179" formatCode="#,##0_ "/>
    <numFmt numFmtId="180" formatCode="_ * #,##0.0_ ;_ * \-#,##0.0_ ;_ * &quot;-&quot;_ ;_ @_ "/>
    <numFmt numFmtId="181" formatCode="#,##0;&quot;▲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double"/>
      <bottom style="thin"/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41" fontId="0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5" fillId="0" borderId="10" xfId="0" applyNumberFormat="1" applyFont="1" applyFill="1" applyBorder="1" applyAlignment="1">
      <alignment horizontal="centerContinuous" vertical="center"/>
    </xf>
    <xf numFmtId="41" fontId="5" fillId="0" borderId="11" xfId="0" applyNumberFormat="1" applyFont="1" applyFill="1" applyBorder="1" applyAlignment="1">
      <alignment horizontal="centerContinuous"/>
    </xf>
    <xf numFmtId="41" fontId="5" fillId="0" borderId="12" xfId="0" applyNumberFormat="1" applyFont="1" applyFill="1" applyBorder="1" applyAlignment="1">
      <alignment horizontal="centerContinuous" vertical="center" wrapText="1"/>
    </xf>
    <xf numFmtId="41" fontId="5" fillId="0" borderId="13" xfId="0" applyNumberFormat="1" applyFont="1" applyFill="1" applyBorder="1" applyAlignment="1">
      <alignment horizontal="centerContinuous"/>
    </xf>
    <xf numFmtId="41" fontId="5" fillId="0" borderId="13" xfId="0" applyNumberFormat="1" applyFont="1" applyFill="1" applyBorder="1" applyAlignment="1">
      <alignment horizontal="centerContinuous" vertical="distributed"/>
    </xf>
    <xf numFmtId="41" fontId="5" fillId="0" borderId="13" xfId="0" applyNumberFormat="1" applyFont="1" applyFill="1" applyBorder="1" applyAlignment="1">
      <alignment horizontal="centerContinuous" vertical="center"/>
    </xf>
    <xf numFmtId="41" fontId="5" fillId="0" borderId="14" xfId="0" applyNumberFormat="1" applyFont="1" applyFill="1" applyBorder="1" applyAlignment="1">
      <alignment horizontal="centerContinuous" vertical="distributed"/>
    </xf>
    <xf numFmtId="41" fontId="5" fillId="0" borderId="11" xfId="0" applyNumberFormat="1" applyFont="1" applyFill="1" applyBorder="1" applyAlignment="1">
      <alignment horizontal="centerContinuous" vertical="center"/>
    </xf>
    <xf numFmtId="41" fontId="5" fillId="0" borderId="15" xfId="0" applyNumberFormat="1" applyFont="1" applyFill="1" applyBorder="1" applyAlignment="1">
      <alignment horizontal="centerContinuous" vertical="center"/>
    </xf>
    <xf numFmtId="41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 horizontal="right" vertical="center"/>
    </xf>
    <xf numFmtId="41" fontId="0" fillId="0" borderId="0" xfId="0" applyNumberFormat="1" applyFont="1" applyFill="1" applyAlignment="1">
      <alignment/>
    </xf>
    <xf numFmtId="41" fontId="0" fillId="0" borderId="16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center"/>
    </xf>
    <xf numFmtId="41" fontId="0" fillId="0" borderId="17" xfId="0" applyNumberFormat="1" applyFont="1" applyFill="1" applyBorder="1" applyAlignment="1">
      <alignment/>
    </xf>
    <xf numFmtId="41" fontId="0" fillId="0" borderId="18" xfId="0" applyNumberFormat="1" applyFont="1" applyFill="1" applyBorder="1" applyAlignment="1">
      <alignment horizontal="center" vertical="center" wrapText="1"/>
    </xf>
    <xf numFmtId="41" fontId="0" fillId="0" borderId="19" xfId="0" applyNumberFormat="1" applyFont="1" applyFill="1" applyBorder="1" applyAlignment="1">
      <alignment vertical="center" wrapText="1"/>
    </xf>
    <xf numFmtId="41" fontId="0" fillId="0" borderId="20" xfId="0" applyNumberFormat="1" applyFont="1" applyFill="1" applyBorder="1" applyAlignment="1">
      <alignment horizontal="center" vertical="center" wrapText="1"/>
    </xf>
    <xf numFmtId="41" fontId="0" fillId="0" borderId="21" xfId="0" applyNumberFormat="1" applyFont="1" applyFill="1" applyBorder="1" applyAlignment="1">
      <alignment horizontal="center" vertical="center" wrapText="1"/>
    </xf>
    <xf numFmtId="41" fontId="0" fillId="0" borderId="22" xfId="0" applyNumberFormat="1" applyFont="1" applyFill="1" applyBorder="1" applyAlignment="1">
      <alignment horizontal="center" vertical="center" wrapText="1"/>
    </xf>
    <xf numFmtId="41" fontId="0" fillId="0" borderId="23" xfId="0" applyNumberFormat="1" applyFont="1" applyFill="1" applyBorder="1" applyAlignment="1">
      <alignment horizontal="center" vertical="center" wrapText="1"/>
    </xf>
    <xf numFmtId="41" fontId="0" fillId="0" borderId="0" xfId="0" applyNumberFormat="1" applyFont="1" applyFill="1" applyAlignment="1">
      <alignment wrapText="1"/>
    </xf>
    <xf numFmtId="41" fontId="0" fillId="0" borderId="24" xfId="0" applyNumberFormat="1" applyFont="1" applyFill="1" applyBorder="1" applyAlignment="1">
      <alignment horizontal="center" vertical="center"/>
    </xf>
    <xf numFmtId="41" fontId="0" fillId="0" borderId="25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horizontal="center"/>
    </xf>
    <xf numFmtId="41" fontId="0" fillId="0" borderId="26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horizontal="left"/>
    </xf>
    <xf numFmtId="41" fontId="0" fillId="0" borderId="0" xfId="0" applyNumberFormat="1" applyFont="1" applyFill="1" applyAlignment="1">
      <alignment horizontal="centerContinuous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vertical="center"/>
    </xf>
    <xf numFmtId="43" fontId="0" fillId="0" borderId="0" xfId="0" applyNumberFormat="1" applyFont="1" applyFill="1" applyAlignment="1">
      <alignment/>
    </xf>
    <xf numFmtId="41" fontId="0" fillId="0" borderId="27" xfId="0" applyNumberFormat="1" applyFont="1" applyFill="1" applyBorder="1" applyAlignment="1">
      <alignment horizontal="center" vertical="center"/>
    </xf>
    <xf numFmtId="41" fontId="0" fillId="0" borderId="28" xfId="0" applyNumberFormat="1" applyFont="1" applyFill="1" applyBorder="1" applyAlignment="1">
      <alignment horizontal="center" vertical="center"/>
    </xf>
    <xf numFmtId="41" fontId="0" fillId="0" borderId="29" xfId="0" applyNumberFormat="1" applyFont="1" applyFill="1" applyBorder="1" applyAlignment="1">
      <alignment horizontal="center" vertical="center"/>
    </xf>
    <xf numFmtId="41" fontId="0" fillId="0" borderId="30" xfId="0" applyNumberFormat="1" applyFont="1" applyFill="1" applyBorder="1" applyAlignment="1">
      <alignment horizontal="center" vertical="center"/>
    </xf>
    <xf numFmtId="41" fontId="0" fillId="0" borderId="3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41" fontId="0" fillId="0" borderId="32" xfId="0" applyNumberFormat="1" applyFont="1" applyFill="1" applyBorder="1" applyAlignment="1">
      <alignment horizontal="right" vertical="center"/>
    </xf>
    <xf numFmtId="41" fontId="0" fillId="0" borderId="33" xfId="0" applyNumberFormat="1" applyFont="1" applyFill="1" applyBorder="1" applyAlignment="1">
      <alignment horizontal="right" vertical="center"/>
    </xf>
    <xf numFmtId="41" fontId="0" fillId="0" borderId="24" xfId="0" applyNumberFormat="1" applyFont="1" applyFill="1" applyBorder="1" applyAlignment="1">
      <alignment horizontal="right" vertical="center"/>
    </xf>
    <xf numFmtId="41" fontId="0" fillId="0" borderId="34" xfId="0" applyNumberFormat="1" applyFont="1" applyFill="1" applyBorder="1" applyAlignment="1">
      <alignment horizontal="right" vertical="center"/>
    </xf>
    <xf numFmtId="41" fontId="0" fillId="0" borderId="35" xfId="0" applyNumberFormat="1" applyFont="1" applyFill="1" applyBorder="1" applyAlignment="1">
      <alignment horizontal="right" vertical="center"/>
    </xf>
    <xf numFmtId="41" fontId="0" fillId="0" borderId="36" xfId="0" applyNumberFormat="1" applyFont="1" applyFill="1" applyBorder="1" applyAlignment="1">
      <alignment horizontal="right" vertical="center"/>
    </xf>
    <xf numFmtId="41" fontId="0" fillId="0" borderId="25" xfId="0" applyNumberFormat="1" applyFont="1" applyFill="1" applyBorder="1" applyAlignment="1">
      <alignment horizontal="right" vertical="center"/>
    </xf>
    <xf numFmtId="41" fontId="0" fillId="0" borderId="37" xfId="0" applyNumberFormat="1" applyFont="1" applyFill="1" applyBorder="1" applyAlignment="1">
      <alignment vertical="center"/>
    </xf>
    <xf numFmtId="41" fontId="0" fillId="0" borderId="36" xfId="0" applyNumberFormat="1" applyFont="1" applyFill="1" applyBorder="1" applyAlignment="1">
      <alignment vertical="center"/>
    </xf>
    <xf numFmtId="41" fontId="0" fillId="0" borderId="38" xfId="0" applyNumberFormat="1" applyFont="1" applyFill="1" applyBorder="1" applyAlignment="1">
      <alignment horizontal="right" vertical="center"/>
    </xf>
    <xf numFmtId="41" fontId="0" fillId="0" borderId="39" xfId="0" applyNumberFormat="1" applyFont="1" applyFill="1" applyBorder="1" applyAlignment="1">
      <alignment horizontal="right" vertical="center"/>
    </xf>
    <xf numFmtId="41" fontId="0" fillId="0" borderId="39" xfId="0" applyNumberFormat="1" applyFont="1" applyFill="1" applyBorder="1" applyAlignment="1">
      <alignment vertical="center"/>
    </xf>
    <xf numFmtId="41" fontId="0" fillId="0" borderId="26" xfId="0" applyNumberFormat="1" applyFont="1" applyFill="1" applyBorder="1" applyAlignment="1">
      <alignment horizontal="right" vertical="center"/>
    </xf>
    <xf numFmtId="41" fontId="0" fillId="0" borderId="40" xfId="0" applyNumberFormat="1" applyFont="1" applyFill="1" applyBorder="1" applyAlignment="1">
      <alignment horizontal="right" vertical="center"/>
    </xf>
    <xf numFmtId="41" fontId="0" fillId="0" borderId="20" xfId="0" applyNumberFormat="1" applyFont="1" applyFill="1" applyBorder="1" applyAlignment="1">
      <alignment horizontal="right" vertical="center"/>
    </xf>
    <xf numFmtId="41" fontId="0" fillId="0" borderId="41" xfId="0" applyNumberFormat="1" applyFont="1" applyFill="1" applyBorder="1" applyAlignment="1">
      <alignment horizontal="right" vertical="center"/>
    </xf>
    <xf numFmtId="41" fontId="0" fillId="0" borderId="42" xfId="0" applyNumberFormat="1" applyFont="1" applyFill="1" applyBorder="1" applyAlignment="1">
      <alignment horizontal="right" vertical="center"/>
    </xf>
    <xf numFmtId="41" fontId="0" fillId="0" borderId="20" xfId="0" applyNumberFormat="1" applyFont="1" applyFill="1" applyBorder="1" applyAlignment="1">
      <alignment vertical="center"/>
    </xf>
    <xf numFmtId="41" fontId="0" fillId="0" borderId="22" xfId="0" applyNumberFormat="1" applyFont="1" applyFill="1" applyBorder="1" applyAlignment="1">
      <alignment horizontal="right" vertical="center"/>
    </xf>
    <xf numFmtId="180" fontId="0" fillId="0" borderId="43" xfId="0" applyNumberFormat="1" applyFont="1" applyFill="1" applyBorder="1" applyAlignment="1">
      <alignment horizontal="right" vertical="center"/>
    </xf>
    <xf numFmtId="180" fontId="0" fillId="0" borderId="44" xfId="0" applyNumberFormat="1" applyFont="1" applyFill="1" applyBorder="1" applyAlignment="1">
      <alignment horizontal="right" vertical="center"/>
    </xf>
    <xf numFmtId="180" fontId="0" fillId="0" borderId="37" xfId="0" applyNumberFormat="1" applyFont="1" applyFill="1" applyBorder="1" applyAlignment="1">
      <alignment horizontal="right" vertical="center"/>
    </xf>
    <xf numFmtId="180" fontId="0" fillId="0" borderId="45" xfId="0" applyNumberFormat="1" applyFont="1" applyFill="1" applyBorder="1" applyAlignment="1">
      <alignment horizontal="right" vertical="center"/>
    </xf>
    <xf numFmtId="180" fontId="0" fillId="0" borderId="18" xfId="0" applyNumberFormat="1" applyFont="1" applyFill="1" applyBorder="1" applyAlignment="1">
      <alignment horizontal="right" vertical="center"/>
    </xf>
    <xf numFmtId="180" fontId="0" fillId="0" borderId="46" xfId="0" applyNumberFormat="1" applyFont="1" applyFill="1" applyBorder="1" applyAlignment="1">
      <alignment horizontal="right" vertical="center"/>
    </xf>
    <xf numFmtId="41" fontId="0" fillId="0" borderId="47" xfId="0" applyNumberFormat="1" applyFont="1" applyFill="1" applyBorder="1" applyAlignment="1">
      <alignment horizontal="right" vertical="center"/>
    </xf>
    <xf numFmtId="41" fontId="0" fillId="0" borderId="48" xfId="0" applyNumberFormat="1" applyFont="1" applyFill="1" applyBorder="1" applyAlignment="1">
      <alignment horizontal="right" vertical="center"/>
    </xf>
    <xf numFmtId="41" fontId="0" fillId="0" borderId="49" xfId="0" applyNumberFormat="1" applyFill="1" applyBorder="1" applyAlignment="1">
      <alignment horizontal="right" vertical="center"/>
    </xf>
    <xf numFmtId="41" fontId="0" fillId="0" borderId="49" xfId="0" applyNumberFormat="1" applyFont="1" applyFill="1" applyBorder="1" applyAlignment="1">
      <alignment horizontal="right" vertical="center"/>
    </xf>
    <xf numFmtId="41" fontId="0" fillId="0" borderId="50" xfId="0" applyNumberFormat="1" applyFill="1" applyBorder="1" applyAlignment="1">
      <alignment horizontal="right" vertical="center"/>
    </xf>
    <xf numFmtId="180" fontId="0" fillId="0" borderId="51" xfId="0" applyNumberFormat="1" applyFont="1" applyFill="1" applyBorder="1" applyAlignment="1">
      <alignment horizontal="right" vertical="center"/>
    </xf>
    <xf numFmtId="180" fontId="0" fillId="0" borderId="52" xfId="0" applyNumberFormat="1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horizontal="right" vertical="center"/>
    </xf>
    <xf numFmtId="180" fontId="0" fillId="0" borderId="53" xfId="0" applyNumberFormat="1" applyFont="1" applyFill="1" applyBorder="1" applyAlignment="1">
      <alignment horizontal="right" vertical="center"/>
    </xf>
    <xf numFmtId="180" fontId="0" fillId="0" borderId="34" xfId="0" applyNumberFormat="1" applyFont="1" applyFill="1" applyBorder="1" applyAlignment="1">
      <alignment horizontal="right" vertical="center"/>
    </xf>
    <xf numFmtId="180" fontId="0" fillId="0" borderId="54" xfId="0" applyNumberFormat="1" applyFont="1" applyFill="1" applyBorder="1" applyAlignment="1">
      <alignment horizontal="right" vertical="center"/>
    </xf>
    <xf numFmtId="180" fontId="0" fillId="0" borderId="38" xfId="0" applyNumberFormat="1" applyFont="1" applyFill="1" applyBorder="1" applyAlignment="1">
      <alignment horizontal="right" vertical="center"/>
    </xf>
    <xf numFmtId="180" fontId="0" fillId="0" borderId="55" xfId="0" applyNumberFormat="1" applyFont="1" applyFill="1" applyBorder="1" applyAlignment="1">
      <alignment horizontal="right" vertical="center"/>
    </xf>
    <xf numFmtId="41" fontId="0" fillId="0" borderId="56" xfId="0" applyNumberFormat="1" applyFont="1" applyFill="1" applyBorder="1" applyAlignment="1">
      <alignment horizontal="center" vertical="center"/>
    </xf>
    <xf numFmtId="41" fontId="0" fillId="0" borderId="57" xfId="0" applyNumberFormat="1" applyFont="1" applyFill="1" applyBorder="1" applyAlignment="1">
      <alignment horizontal="center" vertical="center"/>
    </xf>
    <xf numFmtId="41" fontId="0" fillId="0" borderId="58" xfId="0" applyNumberFormat="1" applyFont="1" applyFill="1" applyBorder="1" applyAlignment="1">
      <alignment horizontal="center" vertical="center"/>
    </xf>
    <xf numFmtId="41" fontId="0" fillId="0" borderId="59" xfId="0" applyNumberFormat="1" applyFont="1" applyFill="1" applyBorder="1" applyAlignment="1">
      <alignment horizontal="center" vertical="center"/>
    </xf>
    <xf numFmtId="41" fontId="0" fillId="0" borderId="60" xfId="0" applyNumberFormat="1" applyFont="1" applyFill="1" applyBorder="1" applyAlignment="1">
      <alignment horizontal="center" vertical="center"/>
    </xf>
    <xf numFmtId="41" fontId="0" fillId="0" borderId="21" xfId="0" applyNumberFormat="1" applyFont="1" applyFill="1" applyBorder="1" applyAlignment="1">
      <alignment horizontal="center" vertical="center"/>
    </xf>
    <xf numFmtId="41" fontId="0" fillId="0" borderId="60" xfId="0" applyNumberFormat="1" applyFont="1" applyFill="1" applyBorder="1" applyAlignment="1">
      <alignment horizontal="center" vertical="center" wrapText="1"/>
    </xf>
    <xf numFmtId="41" fontId="0" fillId="0" borderId="23" xfId="0" applyNumberFormat="1" applyFont="1" applyFill="1" applyBorder="1" applyAlignment="1">
      <alignment horizontal="center" vertical="center" wrapText="1"/>
    </xf>
    <xf numFmtId="41" fontId="0" fillId="0" borderId="61" xfId="0" applyNumberFormat="1" applyFont="1" applyFill="1" applyBorder="1" applyAlignment="1">
      <alignment horizontal="center" vertical="center" wrapText="1"/>
    </xf>
    <xf numFmtId="41" fontId="0" fillId="0" borderId="62" xfId="0" applyNumberFormat="1" applyFont="1" applyFill="1" applyBorder="1" applyAlignment="1">
      <alignment horizontal="center" vertical="center" wrapText="1"/>
    </xf>
    <xf numFmtId="41" fontId="0" fillId="0" borderId="21" xfId="0" applyNumberFormat="1" applyFont="1" applyFill="1" applyBorder="1" applyAlignment="1">
      <alignment horizontal="center" vertical="center" wrapText="1"/>
    </xf>
    <xf numFmtId="41" fontId="0" fillId="0" borderId="38" xfId="0" applyNumberFormat="1" applyFont="1" applyFill="1" applyBorder="1" applyAlignment="1">
      <alignment horizontal="center" vertical="center"/>
    </xf>
    <xf numFmtId="41" fontId="0" fillId="0" borderId="42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36"/>
  <sheetViews>
    <sheetView tabSelected="1" view="pageBreakPreview" zoomScale="70" zoomScaleNormal="75" zoomScaleSheetLayoutView="7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" sqref="B2"/>
    </sheetView>
  </sheetViews>
  <sheetFormatPr defaultColWidth="9.00390625" defaultRowHeight="21" customHeight="1"/>
  <cols>
    <col min="1" max="1" width="2.125" style="21" customWidth="1"/>
    <col min="2" max="2" width="4.125" style="38" customWidth="1"/>
    <col min="3" max="3" width="10.625" style="21" customWidth="1"/>
    <col min="4" max="18" width="8.625" style="21" customWidth="1"/>
    <col min="19" max="29" width="9.50390625" style="21" customWidth="1"/>
    <col min="30" max="30" width="2.50390625" style="21" customWidth="1"/>
    <col min="31" max="31" width="3.125" style="21" customWidth="1"/>
    <col min="32" max="32" width="5.50390625" style="21" customWidth="1"/>
    <col min="33" max="34" width="9.00390625" style="21" customWidth="1"/>
    <col min="35" max="35" width="9.00390625" style="39" customWidth="1"/>
    <col min="36" max="16384" width="9.00390625" style="21" customWidth="1"/>
  </cols>
  <sheetData>
    <row r="1" spans="2:29" ht="35.25" customHeight="1" thickBot="1">
      <c r="B1" s="5" t="s">
        <v>28</v>
      </c>
      <c r="C1" s="6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20"/>
      <c r="AB1" s="20"/>
      <c r="AC1" s="49" t="s">
        <v>50</v>
      </c>
    </row>
    <row r="2" spans="2:29" ht="24" customHeight="1">
      <c r="B2" s="7"/>
      <c r="C2" s="22"/>
      <c r="D2" s="88" t="s">
        <v>12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90"/>
      <c r="S2" s="88" t="s">
        <v>49</v>
      </c>
      <c r="T2" s="89"/>
      <c r="U2" s="89"/>
      <c r="V2" s="89"/>
      <c r="W2" s="89"/>
      <c r="X2" s="89"/>
      <c r="Y2" s="89"/>
      <c r="Z2" s="89"/>
      <c r="AA2" s="89"/>
      <c r="AB2" s="89"/>
      <c r="AC2" s="91"/>
    </row>
    <row r="3" spans="2:35" s="18" customFormat="1" ht="12" customHeight="1">
      <c r="B3" s="8"/>
      <c r="C3" s="23"/>
      <c r="D3" s="99" t="s">
        <v>0</v>
      </c>
      <c r="E3" s="92" t="s">
        <v>1</v>
      </c>
      <c r="F3" s="24"/>
      <c r="G3" s="24"/>
      <c r="H3" s="24"/>
      <c r="I3" s="24"/>
      <c r="J3" s="24"/>
      <c r="K3" s="24"/>
      <c r="L3" s="94" t="s">
        <v>13</v>
      </c>
      <c r="M3" s="23"/>
      <c r="N3" s="23"/>
      <c r="O3" s="23"/>
      <c r="P3" s="94" t="s">
        <v>14</v>
      </c>
      <c r="Q3" s="24"/>
      <c r="R3" s="24"/>
      <c r="S3" s="99" t="s">
        <v>0</v>
      </c>
      <c r="T3" s="92" t="s">
        <v>1</v>
      </c>
      <c r="U3" s="25"/>
      <c r="V3" s="25"/>
      <c r="W3" s="25"/>
      <c r="X3" s="25"/>
      <c r="Y3" s="25"/>
      <c r="Z3" s="25"/>
      <c r="AA3" s="94" t="s">
        <v>13</v>
      </c>
      <c r="AB3" s="26"/>
      <c r="AC3" s="96" t="s">
        <v>15</v>
      </c>
      <c r="AI3" s="40"/>
    </row>
    <row r="4" spans="2:35" s="32" customFormat="1" ht="50.25" customHeight="1" thickBot="1">
      <c r="B4" s="9"/>
      <c r="C4" s="27"/>
      <c r="D4" s="100"/>
      <c r="E4" s="93"/>
      <c r="F4" s="28" t="s">
        <v>29</v>
      </c>
      <c r="G4" s="28" t="s">
        <v>30</v>
      </c>
      <c r="H4" s="28" t="s">
        <v>31</v>
      </c>
      <c r="I4" s="28" t="s">
        <v>26</v>
      </c>
      <c r="J4" s="28" t="s">
        <v>32</v>
      </c>
      <c r="K4" s="28" t="s">
        <v>24</v>
      </c>
      <c r="L4" s="98"/>
      <c r="M4" s="28" t="s">
        <v>7</v>
      </c>
      <c r="N4" s="28" t="s">
        <v>26</v>
      </c>
      <c r="O4" s="28" t="s">
        <v>8</v>
      </c>
      <c r="P4" s="98"/>
      <c r="Q4" s="28" t="s">
        <v>7</v>
      </c>
      <c r="R4" s="30" t="s">
        <v>8</v>
      </c>
      <c r="S4" s="100"/>
      <c r="T4" s="93"/>
      <c r="U4" s="31" t="s">
        <v>29</v>
      </c>
      <c r="V4" s="31" t="s">
        <v>16</v>
      </c>
      <c r="W4" s="31" t="s">
        <v>33</v>
      </c>
      <c r="X4" s="31" t="s">
        <v>21</v>
      </c>
      <c r="Y4" s="31" t="s">
        <v>34</v>
      </c>
      <c r="Z4" s="28" t="s">
        <v>35</v>
      </c>
      <c r="AA4" s="95"/>
      <c r="AB4" s="29" t="s">
        <v>27</v>
      </c>
      <c r="AC4" s="97"/>
      <c r="AI4" s="41"/>
    </row>
    <row r="5" spans="2:29" ht="24.75" customHeight="1" thickBot="1" thickTop="1">
      <c r="B5" s="10"/>
      <c r="C5" s="33" t="s">
        <v>2</v>
      </c>
      <c r="D5" s="50">
        <f>SUM(E5,L5,P5)</f>
        <v>2535</v>
      </c>
      <c r="E5" s="51">
        <f>SUM(E6:E16)</f>
        <v>214</v>
      </c>
      <c r="F5" s="51">
        <f aca="true" t="shared" si="0" ref="F5:R5">SUM(F6:F16)</f>
        <v>38</v>
      </c>
      <c r="G5" s="51">
        <f t="shared" si="0"/>
        <v>0</v>
      </c>
      <c r="H5" s="51">
        <f t="shared" si="0"/>
        <v>176</v>
      </c>
      <c r="I5" s="51">
        <f t="shared" si="0"/>
        <v>106</v>
      </c>
      <c r="J5" s="51">
        <f t="shared" si="0"/>
        <v>15</v>
      </c>
      <c r="K5" s="51">
        <f t="shared" si="0"/>
        <v>79</v>
      </c>
      <c r="L5" s="51">
        <f t="shared" si="0"/>
        <v>1471</v>
      </c>
      <c r="M5" s="51">
        <f t="shared" si="0"/>
        <v>344</v>
      </c>
      <c r="N5" s="51">
        <f t="shared" si="0"/>
        <v>63</v>
      </c>
      <c r="O5" s="51">
        <f t="shared" si="0"/>
        <v>1127</v>
      </c>
      <c r="P5" s="51">
        <f t="shared" si="0"/>
        <v>850</v>
      </c>
      <c r="Q5" s="51">
        <f t="shared" si="0"/>
        <v>1</v>
      </c>
      <c r="R5" s="52">
        <f t="shared" si="0"/>
        <v>849</v>
      </c>
      <c r="S5" s="53">
        <f>SUM(T5,AA5,AC5)</f>
        <v>40643</v>
      </c>
      <c r="T5" s="51">
        <f aca="true" t="shared" si="1" ref="T5:AC5">SUM(T6:T16)</f>
        <v>35190</v>
      </c>
      <c r="U5" s="51">
        <f t="shared" si="1"/>
        <v>8943</v>
      </c>
      <c r="V5" s="51">
        <f t="shared" si="1"/>
        <v>48</v>
      </c>
      <c r="W5" s="51">
        <f t="shared" si="1"/>
        <v>154</v>
      </c>
      <c r="X5" s="51">
        <f t="shared" si="1"/>
        <v>9310</v>
      </c>
      <c r="Y5" s="51">
        <f t="shared" si="1"/>
        <v>16735</v>
      </c>
      <c r="Z5" s="51">
        <f t="shared" si="1"/>
        <v>5497</v>
      </c>
      <c r="AA5" s="51">
        <f t="shared" si="1"/>
        <v>5447</v>
      </c>
      <c r="AB5" s="52">
        <f t="shared" si="1"/>
        <v>613</v>
      </c>
      <c r="AC5" s="75">
        <f t="shared" si="1"/>
        <v>6</v>
      </c>
    </row>
    <row r="6" spans="2:36" ht="24.75" customHeight="1" thickTop="1">
      <c r="B6" s="11"/>
      <c r="C6" s="34" t="s">
        <v>43</v>
      </c>
      <c r="D6" s="54">
        <f aca="true" t="shared" si="2" ref="D6:D16">SUM(E6,L6,P6)</f>
        <v>1114</v>
      </c>
      <c r="E6" s="55">
        <f>SUM(F6:H6)</f>
        <v>94</v>
      </c>
      <c r="F6" s="55">
        <v>16</v>
      </c>
      <c r="G6" s="55">
        <v>0</v>
      </c>
      <c r="H6" s="55">
        <v>78</v>
      </c>
      <c r="I6" s="55">
        <v>40</v>
      </c>
      <c r="J6" s="55">
        <v>6</v>
      </c>
      <c r="K6" s="55">
        <v>36</v>
      </c>
      <c r="L6" s="55">
        <f>SUM(M6,O6)</f>
        <v>624</v>
      </c>
      <c r="M6" s="55">
        <v>126</v>
      </c>
      <c r="N6" s="55">
        <v>15</v>
      </c>
      <c r="O6" s="55">
        <v>498</v>
      </c>
      <c r="P6" s="55">
        <f>SUM(Q6:R6)</f>
        <v>396</v>
      </c>
      <c r="Q6" s="55">
        <v>1</v>
      </c>
      <c r="R6" s="56">
        <v>395</v>
      </c>
      <c r="S6" s="54">
        <f aca="true" t="shared" si="3" ref="S6:S16">SUM(T6,AA6,AC6)</f>
        <v>17493</v>
      </c>
      <c r="T6" s="55">
        <f>SUM(U6:Y6)</f>
        <v>15532</v>
      </c>
      <c r="U6" s="57">
        <v>3251</v>
      </c>
      <c r="V6" s="57">
        <v>12</v>
      </c>
      <c r="W6" s="57">
        <v>27</v>
      </c>
      <c r="X6" s="57">
        <v>3646</v>
      </c>
      <c r="Y6" s="57">
        <v>8596</v>
      </c>
      <c r="Z6" s="58">
        <v>2590</v>
      </c>
      <c r="AA6" s="55">
        <v>1955</v>
      </c>
      <c r="AB6" s="56">
        <v>161</v>
      </c>
      <c r="AC6" s="76">
        <v>6</v>
      </c>
      <c r="AH6" s="35"/>
      <c r="AJ6" s="35"/>
    </row>
    <row r="7" spans="2:36" ht="24.75" customHeight="1">
      <c r="B7" s="12" t="s">
        <v>17</v>
      </c>
      <c r="C7" s="36" t="s">
        <v>41</v>
      </c>
      <c r="D7" s="59">
        <f t="shared" si="2"/>
        <v>127</v>
      </c>
      <c r="E7" s="60">
        <f aca="true" t="shared" si="4" ref="E7:E16">SUM(F7:H7)</f>
        <v>12</v>
      </c>
      <c r="F7" s="60">
        <v>2</v>
      </c>
      <c r="G7" s="60">
        <v>0</v>
      </c>
      <c r="H7" s="55">
        <v>10</v>
      </c>
      <c r="I7" s="60">
        <v>5</v>
      </c>
      <c r="J7" s="60">
        <v>0</v>
      </c>
      <c r="K7" s="60">
        <v>4</v>
      </c>
      <c r="L7" s="60">
        <f aca="true" t="shared" si="5" ref="L7:L16">SUM(M7,O7)</f>
        <v>70</v>
      </c>
      <c r="M7" s="60">
        <v>18</v>
      </c>
      <c r="N7" s="55">
        <v>3</v>
      </c>
      <c r="O7" s="55">
        <v>52</v>
      </c>
      <c r="P7" s="60">
        <f aca="true" t="shared" si="6" ref="P7:P16">SUM(Q7:R7)</f>
        <v>45</v>
      </c>
      <c r="Q7" s="60">
        <v>0</v>
      </c>
      <c r="R7" s="56">
        <v>45</v>
      </c>
      <c r="S7" s="59">
        <f t="shared" si="3"/>
        <v>2203</v>
      </c>
      <c r="T7" s="60">
        <f aca="true" t="shared" si="7" ref="T7:T16">SUM(U7:Y7)</f>
        <v>1903</v>
      </c>
      <c r="U7" s="61">
        <v>647</v>
      </c>
      <c r="V7" s="61">
        <v>4</v>
      </c>
      <c r="W7" s="61">
        <v>49</v>
      </c>
      <c r="X7" s="61">
        <v>477</v>
      </c>
      <c r="Y7" s="61">
        <v>726</v>
      </c>
      <c r="Z7" s="60">
        <v>0</v>
      </c>
      <c r="AA7" s="60">
        <v>300</v>
      </c>
      <c r="AB7" s="62">
        <v>44</v>
      </c>
      <c r="AC7" s="77">
        <v>0</v>
      </c>
      <c r="AH7" s="35"/>
      <c r="AJ7" s="35"/>
    </row>
    <row r="8" spans="2:36" ht="24.75" customHeight="1">
      <c r="B8" s="11"/>
      <c r="C8" s="36" t="s">
        <v>40</v>
      </c>
      <c r="D8" s="59">
        <f t="shared" si="2"/>
        <v>213</v>
      </c>
      <c r="E8" s="60">
        <f t="shared" si="4"/>
        <v>12</v>
      </c>
      <c r="F8" s="60">
        <v>4</v>
      </c>
      <c r="G8" s="60">
        <v>0</v>
      </c>
      <c r="H8" s="55">
        <v>8</v>
      </c>
      <c r="I8" s="60">
        <v>6</v>
      </c>
      <c r="J8" s="60">
        <v>2</v>
      </c>
      <c r="K8" s="60">
        <v>4</v>
      </c>
      <c r="L8" s="60">
        <f t="shared" si="5"/>
        <v>130</v>
      </c>
      <c r="M8" s="60">
        <v>35</v>
      </c>
      <c r="N8" s="55">
        <v>11</v>
      </c>
      <c r="O8" s="55">
        <v>95</v>
      </c>
      <c r="P8" s="60">
        <f t="shared" si="6"/>
        <v>71</v>
      </c>
      <c r="Q8" s="60">
        <v>0</v>
      </c>
      <c r="R8" s="56">
        <v>71</v>
      </c>
      <c r="S8" s="59">
        <f t="shared" si="3"/>
        <v>3072</v>
      </c>
      <c r="T8" s="60">
        <f t="shared" si="7"/>
        <v>2521</v>
      </c>
      <c r="U8" s="61">
        <v>976</v>
      </c>
      <c r="V8" s="61">
        <v>4</v>
      </c>
      <c r="W8" s="60">
        <v>0</v>
      </c>
      <c r="X8" s="61">
        <v>763</v>
      </c>
      <c r="Y8" s="61">
        <v>778</v>
      </c>
      <c r="Z8" s="60">
        <v>576</v>
      </c>
      <c r="AA8" s="60">
        <v>551</v>
      </c>
      <c r="AB8" s="62">
        <v>92</v>
      </c>
      <c r="AC8" s="77">
        <v>0</v>
      </c>
      <c r="AH8" s="35"/>
      <c r="AJ8" s="35"/>
    </row>
    <row r="9" spans="2:36" ht="24.75" customHeight="1">
      <c r="B9" s="11"/>
      <c r="C9" s="36" t="s">
        <v>44</v>
      </c>
      <c r="D9" s="59">
        <f t="shared" si="2"/>
        <v>74</v>
      </c>
      <c r="E9" s="60">
        <f t="shared" si="4"/>
        <v>6</v>
      </c>
      <c r="F9" s="60">
        <v>1</v>
      </c>
      <c r="G9" s="60">
        <v>0</v>
      </c>
      <c r="H9" s="55">
        <v>5</v>
      </c>
      <c r="I9" s="60">
        <v>3</v>
      </c>
      <c r="J9" s="60">
        <v>1</v>
      </c>
      <c r="K9" s="60">
        <v>4</v>
      </c>
      <c r="L9" s="60">
        <f t="shared" si="5"/>
        <v>44</v>
      </c>
      <c r="M9" s="60">
        <v>13</v>
      </c>
      <c r="N9" s="55">
        <v>3</v>
      </c>
      <c r="O9" s="55">
        <v>31</v>
      </c>
      <c r="P9" s="60">
        <f t="shared" si="6"/>
        <v>24</v>
      </c>
      <c r="Q9" s="60">
        <v>0</v>
      </c>
      <c r="R9" s="56">
        <v>24</v>
      </c>
      <c r="S9" s="59">
        <f t="shared" si="3"/>
        <v>1072</v>
      </c>
      <c r="T9" s="60">
        <f t="shared" si="7"/>
        <v>840</v>
      </c>
      <c r="U9" s="61">
        <v>240</v>
      </c>
      <c r="V9" s="61">
        <v>4</v>
      </c>
      <c r="W9" s="60">
        <v>0</v>
      </c>
      <c r="X9" s="61">
        <v>221</v>
      </c>
      <c r="Y9" s="61">
        <v>375</v>
      </c>
      <c r="Z9" s="60">
        <v>201</v>
      </c>
      <c r="AA9" s="60">
        <v>232</v>
      </c>
      <c r="AB9" s="62">
        <v>13</v>
      </c>
      <c r="AC9" s="77">
        <v>0</v>
      </c>
      <c r="AH9" s="35"/>
      <c r="AJ9" s="35"/>
    </row>
    <row r="10" spans="2:36" ht="24.75" customHeight="1">
      <c r="B10" s="11"/>
      <c r="C10" s="36" t="s">
        <v>37</v>
      </c>
      <c r="D10" s="59">
        <f t="shared" si="2"/>
        <v>222</v>
      </c>
      <c r="E10" s="60">
        <f t="shared" si="4"/>
        <v>16</v>
      </c>
      <c r="F10" s="60">
        <v>3</v>
      </c>
      <c r="G10" s="60">
        <v>0</v>
      </c>
      <c r="H10" s="55">
        <v>13</v>
      </c>
      <c r="I10" s="60">
        <v>7</v>
      </c>
      <c r="J10" s="60">
        <v>1</v>
      </c>
      <c r="K10" s="60">
        <v>8</v>
      </c>
      <c r="L10" s="60">
        <f t="shared" si="5"/>
        <v>129</v>
      </c>
      <c r="M10" s="60">
        <v>20</v>
      </c>
      <c r="N10" s="55">
        <v>3</v>
      </c>
      <c r="O10" s="55">
        <v>109</v>
      </c>
      <c r="P10" s="60">
        <f t="shared" si="6"/>
        <v>77</v>
      </c>
      <c r="Q10" s="60">
        <v>0</v>
      </c>
      <c r="R10" s="56">
        <v>77</v>
      </c>
      <c r="S10" s="59">
        <f t="shared" si="3"/>
        <v>4021</v>
      </c>
      <c r="T10" s="60">
        <f t="shared" si="7"/>
        <v>3683</v>
      </c>
      <c r="U10" s="61">
        <v>895</v>
      </c>
      <c r="V10" s="61">
        <v>4</v>
      </c>
      <c r="W10" s="60">
        <v>0</v>
      </c>
      <c r="X10" s="61">
        <v>468</v>
      </c>
      <c r="Y10" s="61">
        <v>2316</v>
      </c>
      <c r="Z10" s="60">
        <v>513</v>
      </c>
      <c r="AA10" s="60">
        <v>338</v>
      </c>
      <c r="AB10" s="62">
        <v>35</v>
      </c>
      <c r="AC10" s="77">
        <v>0</v>
      </c>
      <c r="AH10" s="35"/>
      <c r="AJ10" s="35"/>
    </row>
    <row r="11" spans="2:36" ht="24.75" customHeight="1">
      <c r="B11" s="11"/>
      <c r="C11" s="36" t="s">
        <v>38</v>
      </c>
      <c r="D11" s="59">
        <f t="shared" si="2"/>
        <v>78</v>
      </c>
      <c r="E11" s="60">
        <f t="shared" si="4"/>
        <v>6</v>
      </c>
      <c r="F11" s="60">
        <v>1</v>
      </c>
      <c r="G11" s="60">
        <v>0</v>
      </c>
      <c r="H11" s="55">
        <v>5</v>
      </c>
      <c r="I11" s="60">
        <v>3</v>
      </c>
      <c r="J11" s="60">
        <v>0</v>
      </c>
      <c r="K11" s="60">
        <v>4</v>
      </c>
      <c r="L11" s="60">
        <f t="shared" si="5"/>
        <v>49</v>
      </c>
      <c r="M11" s="60">
        <v>11</v>
      </c>
      <c r="N11" s="55">
        <v>4</v>
      </c>
      <c r="O11" s="55">
        <v>38</v>
      </c>
      <c r="P11" s="60">
        <f t="shared" si="6"/>
        <v>23</v>
      </c>
      <c r="Q11" s="60">
        <v>0</v>
      </c>
      <c r="R11" s="56">
        <v>23</v>
      </c>
      <c r="S11" s="59">
        <f t="shared" si="3"/>
        <v>1154</v>
      </c>
      <c r="T11" s="60">
        <f t="shared" si="7"/>
        <v>971</v>
      </c>
      <c r="U11" s="61">
        <v>270</v>
      </c>
      <c r="V11" s="61">
        <v>4</v>
      </c>
      <c r="W11" s="60">
        <v>0</v>
      </c>
      <c r="X11" s="61">
        <v>384</v>
      </c>
      <c r="Y11" s="61">
        <v>313</v>
      </c>
      <c r="Z11" s="60">
        <v>0</v>
      </c>
      <c r="AA11" s="60">
        <v>183</v>
      </c>
      <c r="AB11" s="62">
        <v>36</v>
      </c>
      <c r="AC11" s="77">
        <v>0</v>
      </c>
      <c r="AH11" s="35"/>
      <c r="AJ11" s="35"/>
    </row>
    <row r="12" spans="2:36" ht="24.75" customHeight="1">
      <c r="B12" s="11"/>
      <c r="C12" s="36" t="s">
        <v>45</v>
      </c>
      <c r="D12" s="59">
        <f t="shared" si="2"/>
        <v>103</v>
      </c>
      <c r="E12" s="60">
        <f t="shared" si="4"/>
        <v>13</v>
      </c>
      <c r="F12" s="60">
        <v>2</v>
      </c>
      <c r="G12" s="60">
        <v>0</v>
      </c>
      <c r="H12" s="55">
        <v>11</v>
      </c>
      <c r="I12" s="60">
        <v>9</v>
      </c>
      <c r="J12" s="60">
        <v>0</v>
      </c>
      <c r="K12" s="60">
        <v>1</v>
      </c>
      <c r="L12" s="60">
        <f t="shared" si="5"/>
        <v>61</v>
      </c>
      <c r="M12" s="60">
        <v>12</v>
      </c>
      <c r="N12" s="55">
        <v>0</v>
      </c>
      <c r="O12" s="55">
        <v>49</v>
      </c>
      <c r="P12" s="60">
        <f t="shared" si="6"/>
        <v>29</v>
      </c>
      <c r="Q12" s="60">
        <v>0</v>
      </c>
      <c r="R12" s="56">
        <v>29</v>
      </c>
      <c r="S12" s="59">
        <f t="shared" si="3"/>
        <v>1462</v>
      </c>
      <c r="T12" s="60">
        <f t="shared" si="7"/>
        <v>1264</v>
      </c>
      <c r="U12" s="61">
        <v>387</v>
      </c>
      <c r="V12" s="60">
        <v>0</v>
      </c>
      <c r="W12" s="60">
        <v>0</v>
      </c>
      <c r="X12" s="61">
        <v>576</v>
      </c>
      <c r="Y12" s="61">
        <v>301</v>
      </c>
      <c r="Z12" s="60">
        <v>0</v>
      </c>
      <c r="AA12" s="60">
        <v>198</v>
      </c>
      <c r="AB12" s="62">
        <v>0</v>
      </c>
      <c r="AC12" s="77">
        <v>0</v>
      </c>
      <c r="AH12" s="35"/>
      <c r="AJ12" s="35"/>
    </row>
    <row r="13" spans="2:36" ht="24.75" customHeight="1">
      <c r="B13" s="11"/>
      <c r="C13" s="36" t="s">
        <v>39</v>
      </c>
      <c r="D13" s="59">
        <f t="shared" si="2"/>
        <v>214</v>
      </c>
      <c r="E13" s="60">
        <f t="shared" si="4"/>
        <v>13</v>
      </c>
      <c r="F13" s="60">
        <v>2</v>
      </c>
      <c r="G13" s="60">
        <v>0</v>
      </c>
      <c r="H13" s="55">
        <v>11</v>
      </c>
      <c r="I13" s="60">
        <v>7</v>
      </c>
      <c r="J13" s="60">
        <v>2</v>
      </c>
      <c r="K13" s="60">
        <v>3</v>
      </c>
      <c r="L13" s="60">
        <f t="shared" si="5"/>
        <v>129</v>
      </c>
      <c r="M13" s="60">
        <v>37</v>
      </c>
      <c r="N13" s="55">
        <v>6</v>
      </c>
      <c r="O13" s="55">
        <v>92</v>
      </c>
      <c r="P13" s="60">
        <f t="shared" si="6"/>
        <v>72</v>
      </c>
      <c r="Q13" s="60">
        <v>0</v>
      </c>
      <c r="R13" s="56">
        <v>72</v>
      </c>
      <c r="S13" s="59">
        <f t="shared" si="3"/>
        <v>2995</v>
      </c>
      <c r="T13" s="60">
        <f t="shared" si="7"/>
        <v>2434</v>
      </c>
      <c r="U13" s="61">
        <v>786</v>
      </c>
      <c r="V13" s="61">
        <v>4</v>
      </c>
      <c r="W13" s="61">
        <v>30</v>
      </c>
      <c r="X13" s="61">
        <v>561</v>
      </c>
      <c r="Y13" s="61">
        <v>1053</v>
      </c>
      <c r="Z13" s="60">
        <v>754</v>
      </c>
      <c r="AA13" s="60">
        <v>561</v>
      </c>
      <c r="AB13" s="62">
        <v>72</v>
      </c>
      <c r="AC13" s="78">
        <v>0</v>
      </c>
      <c r="AH13" s="35"/>
      <c r="AJ13" s="35"/>
    </row>
    <row r="14" spans="2:36" ht="24.75" customHeight="1">
      <c r="B14" s="11" t="s">
        <v>18</v>
      </c>
      <c r="C14" s="36" t="s">
        <v>46</v>
      </c>
      <c r="D14" s="59">
        <f t="shared" si="2"/>
        <v>75</v>
      </c>
      <c r="E14" s="60">
        <f t="shared" si="4"/>
        <v>11</v>
      </c>
      <c r="F14" s="60">
        <v>2</v>
      </c>
      <c r="G14" s="60">
        <v>0</v>
      </c>
      <c r="H14" s="55">
        <v>9</v>
      </c>
      <c r="I14" s="60">
        <v>5</v>
      </c>
      <c r="J14" s="60">
        <v>1</v>
      </c>
      <c r="K14" s="60">
        <v>2</v>
      </c>
      <c r="L14" s="60">
        <f t="shared" si="5"/>
        <v>46</v>
      </c>
      <c r="M14" s="60">
        <v>14</v>
      </c>
      <c r="N14" s="55">
        <v>6</v>
      </c>
      <c r="O14" s="55">
        <v>32</v>
      </c>
      <c r="P14" s="60">
        <f t="shared" si="6"/>
        <v>18</v>
      </c>
      <c r="Q14" s="60">
        <v>0</v>
      </c>
      <c r="R14" s="56">
        <v>18</v>
      </c>
      <c r="S14" s="59">
        <f t="shared" si="3"/>
        <v>1787</v>
      </c>
      <c r="T14" s="60">
        <f t="shared" si="7"/>
        <v>1558</v>
      </c>
      <c r="U14" s="61">
        <v>380</v>
      </c>
      <c r="V14" s="61">
        <v>4</v>
      </c>
      <c r="W14" s="60">
        <v>0</v>
      </c>
      <c r="X14" s="61">
        <v>395</v>
      </c>
      <c r="Y14" s="61">
        <v>779</v>
      </c>
      <c r="Z14" s="60">
        <v>401</v>
      </c>
      <c r="AA14" s="60">
        <v>229</v>
      </c>
      <c r="AB14" s="62">
        <v>56</v>
      </c>
      <c r="AC14" s="77">
        <v>0</v>
      </c>
      <c r="AH14" s="35"/>
      <c r="AJ14" s="35"/>
    </row>
    <row r="15" spans="2:36" ht="24.75" customHeight="1">
      <c r="B15" s="11"/>
      <c r="C15" s="36" t="s">
        <v>47</v>
      </c>
      <c r="D15" s="59">
        <f t="shared" si="2"/>
        <v>142</v>
      </c>
      <c r="E15" s="60">
        <f t="shared" si="4"/>
        <v>13</v>
      </c>
      <c r="F15" s="60">
        <v>2</v>
      </c>
      <c r="G15" s="60">
        <v>0</v>
      </c>
      <c r="H15" s="55">
        <v>11</v>
      </c>
      <c r="I15" s="60">
        <v>9</v>
      </c>
      <c r="J15" s="60">
        <v>1</v>
      </c>
      <c r="K15" s="60">
        <v>4</v>
      </c>
      <c r="L15" s="60">
        <f t="shared" si="5"/>
        <v>84</v>
      </c>
      <c r="M15" s="60">
        <v>20</v>
      </c>
      <c r="N15" s="55">
        <v>3</v>
      </c>
      <c r="O15" s="55">
        <v>64</v>
      </c>
      <c r="P15" s="60">
        <f t="shared" si="6"/>
        <v>45</v>
      </c>
      <c r="Q15" s="60">
        <v>0</v>
      </c>
      <c r="R15" s="56">
        <v>45</v>
      </c>
      <c r="S15" s="59">
        <f t="shared" si="3"/>
        <v>1908</v>
      </c>
      <c r="T15" s="60">
        <f t="shared" si="7"/>
        <v>1604</v>
      </c>
      <c r="U15" s="61">
        <v>404</v>
      </c>
      <c r="V15" s="61">
        <v>4</v>
      </c>
      <c r="W15" s="61">
        <v>0</v>
      </c>
      <c r="X15" s="61">
        <v>574</v>
      </c>
      <c r="Y15" s="61">
        <v>622</v>
      </c>
      <c r="Z15" s="60">
        <v>252</v>
      </c>
      <c r="AA15" s="60">
        <v>304</v>
      </c>
      <c r="AB15" s="62">
        <v>40</v>
      </c>
      <c r="AC15" s="77">
        <v>0</v>
      </c>
      <c r="AH15" s="35"/>
      <c r="AJ15" s="35"/>
    </row>
    <row r="16" spans="2:36" ht="24.75" customHeight="1" thickBot="1">
      <c r="B16" s="13"/>
      <c r="C16" s="44" t="s">
        <v>42</v>
      </c>
      <c r="D16" s="63">
        <f t="shared" si="2"/>
        <v>173</v>
      </c>
      <c r="E16" s="64">
        <f t="shared" si="4"/>
        <v>18</v>
      </c>
      <c r="F16" s="64">
        <v>3</v>
      </c>
      <c r="G16" s="64">
        <v>0</v>
      </c>
      <c r="H16" s="55">
        <v>15</v>
      </c>
      <c r="I16" s="64">
        <v>12</v>
      </c>
      <c r="J16" s="64">
        <v>1</v>
      </c>
      <c r="K16" s="64">
        <v>9</v>
      </c>
      <c r="L16" s="64">
        <f t="shared" si="5"/>
        <v>105</v>
      </c>
      <c r="M16" s="64">
        <v>38</v>
      </c>
      <c r="N16" s="65">
        <v>9</v>
      </c>
      <c r="O16" s="55">
        <v>67</v>
      </c>
      <c r="P16" s="64">
        <f t="shared" si="6"/>
        <v>50</v>
      </c>
      <c r="Q16" s="64">
        <v>0</v>
      </c>
      <c r="R16" s="56">
        <v>50</v>
      </c>
      <c r="S16" s="66">
        <f t="shared" si="3"/>
        <v>3476</v>
      </c>
      <c r="T16" s="64">
        <f t="shared" si="7"/>
        <v>2880</v>
      </c>
      <c r="U16" s="67">
        <v>707</v>
      </c>
      <c r="V16" s="67">
        <v>4</v>
      </c>
      <c r="W16" s="67">
        <v>48</v>
      </c>
      <c r="X16" s="67">
        <v>1245</v>
      </c>
      <c r="Y16" s="67">
        <v>876</v>
      </c>
      <c r="Z16" s="67">
        <v>210</v>
      </c>
      <c r="AA16" s="64">
        <v>596</v>
      </c>
      <c r="AB16" s="68">
        <v>64</v>
      </c>
      <c r="AC16" s="79">
        <v>0</v>
      </c>
      <c r="AH16" s="35"/>
      <c r="AJ16" s="35"/>
    </row>
    <row r="17" spans="2:35" ht="24.75" customHeight="1" thickBot="1" thickTop="1">
      <c r="B17" s="14"/>
      <c r="C17" s="45" t="s">
        <v>2</v>
      </c>
      <c r="D17" s="69">
        <f>IF(D5="-","-",D5/1794623*100000)</f>
        <v>141.25529428743528</v>
      </c>
      <c r="E17" s="69">
        <f>IF(E5="-","-",E5/1794623*100000)</f>
        <v>11.924510050300258</v>
      </c>
      <c r="F17" s="69">
        <f>IF(F5="-","-",F5/1794623*100000)</f>
        <v>2.1174363640720086</v>
      </c>
      <c r="G17" s="69">
        <f>IF(G5="-","-",G5/1794623*100000)</f>
        <v>0</v>
      </c>
      <c r="H17" s="69">
        <f>IF(H5="-","-",H5/1794623*100000)</f>
        <v>9.80707368622825</v>
      </c>
      <c r="I17" s="69">
        <f>IF(I5="-","-",I5/1794623*100000)</f>
        <v>5.906533015569287</v>
      </c>
      <c r="J17" s="69">
        <f>IF(J5="-","-",J5/1794623*100000)</f>
        <v>0.8358301437126349</v>
      </c>
      <c r="K17" s="69">
        <f>IF(K5="-","-",K5/1794623*100000)</f>
        <v>4.402038756886544</v>
      </c>
      <c r="L17" s="69">
        <f>IF(L5="-","-",L5/1794623*100000)</f>
        <v>81.96707609341907</v>
      </c>
      <c r="M17" s="69">
        <f>IF(M5="-","-",M5/1794623*100000)</f>
        <v>19.168371295809763</v>
      </c>
      <c r="N17" s="69">
        <f>IF(N5="-","-",N5/1794623*100000)</f>
        <v>3.510486603593067</v>
      </c>
      <c r="O17" s="69">
        <f>IF(O5="-","-",O5/1794623*100000)</f>
        <v>62.798704797609304</v>
      </c>
      <c r="P17" s="69">
        <f>IF(P5="-","-",P5/1794623*100000)</f>
        <v>47.363708143715975</v>
      </c>
      <c r="Q17" s="69">
        <f>IF(Q5="-","-",Q5/1794623*100000)</f>
        <v>0.05572200958084233</v>
      </c>
      <c r="R17" s="80">
        <f>IF(R5="-","-",R5/1794623*100000)</f>
        <v>47.307986134135135</v>
      </c>
      <c r="S17" s="84">
        <f>IF(S5="-","-",S5/1794623*100000)</f>
        <v>2264.7096353941747</v>
      </c>
      <c r="T17" s="69">
        <f>IF(T5="-","-",T5/1794623*100000)</f>
        <v>1960.8575171498417</v>
      </c>
      <c r="U17" s="69">
        <f>IF(U5="-","-",U5/1794623*100000)</f>
        <v>498.32193168147296</v>
      </c>
      <c r="V17" s="69">
        <f>IF(V5="-","-",V5/1794623*100000)</f>
        <v>2.6746564598804317</v>
      </c>
      <c r="W17" s="69">
        <f>IF(W5="-","-",W5/1794623*100000)</f>
        <v>8.581189475449719</v>
      </c>
      <c r="X17" s="69">
        <f>IF(X5="-","-",X5/1794623*100000)</f>
        <v>518.7719091976421</v>
      </c>
      <c r="Y17" s="69">
        <f>IF(Y5="-","-",Y5/1794623*100000)</f>
        <v>932.5078303353964</v>
      </c>
      <c r="Z17" s="69">
        <f>IF(Z5="-","-",Z5/1794623*100000)</f>
        <v>306.3038866658903</v>
      </c>
      <c r="AA17" s="69">
        <f>IF(AA5="-","-",AA5/1794623*100000)</f>
        <v>303.5177861868481</v>
      </c>
      <c r="AB17" s="69">
        <f>IF(AB5="-","-",AB5/1794623*100000)</f>
        <v>34.15759187305635</v>
      </c>
      <c r="AC17" s="69">
        <f>IF(AC5="-","-",AC5/1794623*100000)</f>
        <v>0.33433205748505396</v>
      </c>
      <c r="AI17" s="43"/>
    </row>
    <row r="18" spans="2:29" ht="24.75" customHeight="1" thickTop="1">
      <c r="B18" s="14" t="s">
        <v>9</v>
      </c>
      <c r="C18" s="46" t="s">
        <v>43</v>
      </c>
      <c r="D18" s="70">
        <f>IF(D6="-","-",D6/734711*100000)</f>
        <v>151.62424409053355</v>
      </c>
      <c r="E18" s="70">
        <f>IF(E6="-","-",E6/734711*100000)</f>
        <v>12.79414626975777</v>
      </c>
      <c r="F18" s="70">
        <f>IF(F6="-","-",F6/734711*100000)</f>
        <v>2.17772702463962</v>
      </c>
      <c r="G18" s="70">
        <f>IF(G6="-","-",G6/734711*100000)</f>
        <v>0</v>
      </c>
      <c r="H18" s="71">
        <f>IF(H6="-","-",H6/734711*100000)</f>
        <v>10.616419245118148</v>
      </c>
      <c r="I18" s="72">
        <f>IF(I6="-","-",I6/734711*100000)</f>
        <v>5.444317561599051</v>
      </c>
      <c r="J18" s="72">
        <f>IF(J6="-","-",J6/734711*100000)</f>
        <v>0.8166476342398576</v>
      </c>
      <c r="K18" s="72">
        <f>IF(K6="-","-",K6/734711*100000)</f>
        <v>4.899885805439146</v>
      </c>
      <c r="L18" s="72">
        <f>IF(L6="-","-",L6/734711*100000)</f>
        <v>84.93135396094519</v>
      </c>
      <c r="M18" s="72">
        <f>IF(M6="-","-",M6/734711*100000)</f>
        <v>17.14960031903701</v>
      </c>
      <c r="N18" s="72">
        <f>IF(N6="-","-",N6/734711*100000)</f>
        <v>2.0416190855996437</v>
      </c>
      <c r="O18" s="72">
        <f>IF(O6="-","-",O6/734711*100000)</f>
        <v>67.78175364190818</v>
      </c>
      <c r="P18" s="72">
        <f>IF(P6="-","-",P6/734711*100000)</f>
        <v>53.8987438598306</v>
      </c>
      <c r="Q18" s="72">
        <f>IF(Q6="-","-",Q6/734711*100000)</f>
        <v>0.13610793903997626</v>
      </c>
      <c r="R18" s="81">
        <f>IF(R6="-","-",R6/734711*100000)</f>
        <v>53.76263592079063</v>
      </c>
      <c r="S18" s="85">
        <f>IF(S6="-","-",S6/734711*100000)</f>
        <v>2380.936177626305</v>
      </c>
      <c r="T18" s="72">
        <f>IF(T6="-","-",T6/734711*100000)</f>
        <v>2114.028509168911</v>
      </c>
      <c r="U18" s="72">
        <f>IF(U6="-","-",U6/734711*100000)</f>
        <v>442.4869098189628</v>
      </c>
      <c r="V18" s="72">
        <f>IF(V6="-","-",V6/734711*100000)</f>
        <v>1.6332952684797153</v>
      </c>
      <c r="W18" s="72">
        <f>IF(W6="-","-",W6/734711*100000)</f>
        <v>3.6749143540793594</v>
      </c>
      <c r="X18" s="72">
        <f>IF(X6="-","-",X6/734711*100000)</f>
        <v>496.24954573975344</v>
      </c>
      <c r="Y18" s="72">
        <f>IF(Y6="-","-",Y6/734711*100000)</f>
        <v>1169.983843987636</v>
      </c>
      <c r="Z18" s="72">
        <f>IF(Z6="-","-",Z6/734711*100000)</f>
        <v>352.51956211353854</v>
      </c>
      <c r="AA18" s="72">
        <f>IF(AA6="-","-",AA6/734711*100000)</f>
        <v>266.0910208231536</v>
      </c>
      <c r="AB18" s="72">
        <f>IF(AB6="-","-",AB6/734711*100000)</f>
        <v>21.91337818543618</v>
      </c>
      <c r="AC18" s="72">
        <f>IF(AC6="-","-",AC6/734711*100000)</f>
        <v>0.8166476342398576</v>
      </c>
    </row>
    <row r="19" spans="2:29" ht="24.75" customHeight="1">
      <c r="B19" s="14"/>
      <c r="C19" s="47" t="s">
        <v>41</v>
      </c>
      <c r="D19" s="73">
        <f>IF(D7="-","-",D7/108101*100000)</f>
        <v>117.48272448913517</v>
      </c>
      <c r="E19" s="73">
        <f>IF(E7="-","-",E7/108101*100000)</f>
        <v>11.100729872989149</v>
      </c>
      <c r="F19" s="73">
        <f>IF(F7="-","-",F7/108101*100000)</f>
        <v>1.8501216454981912</v>
      </c>
      <c r="G19" s="73">
        <f>IF(G7="-","-",G7/108101*100000)</f>
        <v>0</v>
      </c>
      <c r="H19" s="73">
        <f>IF(H7="-","-",H7/108101*100000)</f>
        <v>9.250608227490957</v>
      </c>
      <c r="I19" s="73">
        <f>IF(I7="-","-",I7/108101*100000)</f>
        <v>4.625304113745479</v>
      </c>
      <c r="J19" s="73">
        <f>IF(J7="-","-",J7/108101*100000)</f>
        <v>0</v>
      </c>
      <c r="K19" s="73">
        <f>IF(K7="-","-",K7/108101*100000)</f>
        <v>3.7002432909963825</v>
      </c>
      <c r="L19" s="73">
        <f>IF(L7="-","-",L7/108101*100000)</f>
        <v>64.7542575924367</v>
      </c>
      <c r="M19" s="73">
        <f>IF(M7="-","-",M7/108101*100000)</f>
        <v>16.651094809483723</v>
      </c>
      <c r="N19" s="73">
        <f>IF(N7="-","-",N7/108101*100000)</f>
        <v>2.775182468247287</v>
      </c>
      <c r="O19" s="73">
        <f>IF(O7="-","-",O7/108101*100000)</f>
        <v>48.10316278295298</v>
      </c>
      <c r="P19" s="73">
        <f>IF(P7="-","-",P7/108101*100000)</f>
        <v>41.62773702370931</v>
      </c>
      <c r="Q19" s="73">
        <f>IF(Q7="-","-",Q7/108101*100000)</f>
        <v>0</v>
      </c>
      <c r="R19" s="82">
        <f>IF(R7="-","-",R7/108101*100000)</f>
        <v>41.62773702370931</v>
      </c>
      <c r="S19" s="86">
        <f>IF(S7="-","-",S7/108101*100000)</f>
        <v>2037.9089925162577</v>
      </c>
      <c r="T19" s="73">
        <f>IF(T7="-","-",T7/108101*100000)</f>
        <v>1760.3907456915292</v>
      </c>
      <c r="U19" s="73">
        <f>IF(U7="-","-",U7/108101*100000)</f>
        <v>598.5143523186649</v>
      </c>
      <c r="V19" s="73">
        <f>IF(V7="-","-",V7/108101*100000)</f>
        <v>3.7002432909963825</v>
      </c>
      <c r="W19" s="73">
        <f>IF(W7="-","-",W7/108101*100000)</f>
        <v>45.32798031470569</v>
      </c>
      <c r="X19" s="73">
        <f>IF(X7="-","-",X7/108101*100000)</f>
        <v>441.25401245131866</v>
      </c>
      <c r="Y19" s="73">
        <f>IF(Y7="-","-",Y7/108101*100000)</f>
        <v>671.5941573158435</v>
      </c>
      <c r="Z19" s="73">
        <f>IF(Z7="-","-",Z7/108101*100000)</f>
        <v>0</v>
      </c>
      <c r="AA19" s="73">
        <f>IF(AA7="-","-",AA7/108101*100000)</f>
        <v>277.51824682472875</v>
      </c>
      <c r="AB19" s="73">
        <f>IF(AB7="-","-",AB7/108101*100000)</f>
        <v>40.70267620096021</v>
      </c>
      <c r="AC19" s="73">
        <f>IF(AC7="-","-",AC7/108101*100000)</f>
        <v>0</v>
      </c>
    </row>
    <row r="20" spans="2:29" ht="24.75" customHeight="1">
      <c r="B20" s="14" t="s">
        <v>10</v>
      </c>
      <c r="C20" s="47" t="s">
        <v>40</v>
      </c>
      <c r="D20" s="73">
        <f>IF(D8="-","-",D8/163280*100000)</f>
        <v>130.45075943165114</v>
      </c>
      <c r="E20" s="73">
        <f>IF(E8="-","-",E8/163280*100000)</f>
        <v>7.3493385595296425</v>
      </c>
      <c r="F20" s="73">
        <f>IF(F8="-","-",F8/163280*100000)</f>
        <v>2.449779519843214</v>
      </c>
      <c r="G20" s="73">
        <f>IF(G8="-","-",G8/163280*100000)</f>
        <v>0</v>
      </c>
      <c r="H20" s="73">
        <f>IF(H8="-","-",H8/163280*100000)</f>
        <v>4.899559039686428</v>
      </c>
      <c r="I20" s="73">
        <f>IF(I8="-","-",I8/163280*100000)</f>
        <v>3.6746692797648213</v>
      </c>
      <c r="J20" s="73">
        <f>IF(J8="-","-",J8/163280*100000)</f>
        <v>1.224889759921607</v>
      </c>
      <c r="K20" s="73">
        <f>IF(K8="-","-",K8/163280*100000)</f>
        <v>2.449779519843214</v>
      </c>
      <c r="L20" s="73">
        <f>IF(L8="-","-",L8/163280*100000)</f>
        <v>79.61783439490446</v>
      </c>
      <c r="M20" s="73">
        <f>IF(M8="-","-",M8/163280*100000)</f>
        <v>21.435570798628124</v>
      </c>
      <c r="N20" s="73">
        <f>IF(N8="-","-",N8/163280*100000)</f>
        <v>6.736893679568838</v>
      </c>
      <c r="O20" s="73">
        <f>IF(O8="-","-",O8/163280*100000)</f>
        <v>58.18226359627633</v>
      </c>
      <c r="P20" s="73">
        <f>IF(P8="-","-",P8/163280*100000)</f>
        <v>43.48358647721705</v>
      </c>
      <c r="Q20" s="73">
        <f>IF(Q8="-","-",Q8/163280*100000)</f>
        <v>0</v>
      </c>
      <c r="R20" s="82">
        <f>IF(R8="-","-",R8/163280*100000)</f>
        <v>43.48358647721705</v>
      </c>
      <c r="S20" s="86">
        <f>IF(S8="-","-",S8/163280*100000)</f>
        <v>1881.4306712395885</v>
      </c>
      <c r="T20" s="73">
        <f>IF(T8="-","-",T8/163280*100000)</f>
        <v>1543.9735423811858</v>
      </c>
      <c r="U20" s="73">
        <f>IF(U8="-","-",U8/163280*100000)</f>
        <v>597.7462028417442</v>
      </c>
      <c r="V20" s="73">
        <f>IF(V8="-","-",V8/163280*100000)</f>
        <v>2.449779519843214</v>
      </c>
      <c r="W20" s="73">
        <f>IF(W8="-","-",W8/163280*100000)</f>
        <v>0</v>
      </c>
      <c r="X20" s="73">
        <f>IF(X8="-","-",X8/163280*100000)</f>
        <v>467.29544341009307</v>
      </c>
      <c r="Y20" s="73">
        <f>IF(Y8="-","-",Y8/163280*100000)</f>
        <v>476.48211660950517</v>
      </c>
      <c r="Z20" s="73">
        <f>IF(Z8="-","-",Z8/163280*100000)</f>
        <v>352.7682508574228</v>
      </c>
      <c r="AA20" s="73">
        <f>IF(AA8="-","-",AA8/163280*100000)</f>
        <v>337.45712885840277</v>
      </c>
      <c r="AB20" s="73">
        <f>IF(AB8="-","-",AB8/163280*100000)</f>
        <v>56.34492895639393</v>
      </c>
      <c r="AC20" s="73">
        <f>IF(AC8="-","-",AC8/163280*100000)</f>
        <v>0</v>
      </c>
    </row>
    <row r="21" spans="2:29" ht="24.75" customHeight="1">
      <c r="B21" s="14" t="s">
        <v>3</v>
      </c>
      <c r="C21" s="47" t="s">
        <v>44</v>
      </c>
      <c r="D21" s="73">
        <f>IF(D9="-","-",D9/53039*100000)</f>
        <v>139.51997586681497</v>
      </c>
      <c r="E21" s="73">
        <f>IF(E9="-","-",E9/53039*100000)</f>
        <v>11.312430475687702</v>
      </c>
      <c r="F21" s="73">
        <f>IF(F9="-","-",F9/53039*100000)</f>
        <v>1.8854050792812835</v>
      </c>
      <c r="G21" s="73">
        <f>IF(G9="-","-",G9/53039*100000)</f>
        <v>0</v>
      </c>
      <c r="H21" s="73">
        <f>IF(H9="-","-",H9/53039*100000)</f>
        <v>9.427025396406417</v>
      </c>
      <c r="I21" s="73">
        <f>IF(I9="-","-",I9/53039*100000)</f>
        <v>5.656215237843851</v>
      </c>
      <c r="J21" s="73">
        <f>IF(J9="-","-",J9/53039*100000)</f>
        <v>1.8854050792812835</v>
      </c>
      <c r="K21" s="73">
        <f>IF(K9="-","-",K9/53039*100000)</f>
        <v>7.541620317125134</v>
      </c>
      <c r="L21" s="73">
        <f>IF(L9="-","-",L9/53039*100000)</f>
        <v>82.95782348837648</v>
      </c>
      <c r="M21" s="73">
        <f>IF(M9="-","-",M9/53039*100000)</f>
        <v>24.510266030656688</v>
      </c>
      <c r="N21" s="73">
        <f>IF(N9="-","-",N9/53039*100000)</f>
        <v>5.656215237843851</v>
      </c>
      <c r="O21" s="73">
        <f>IF(O9="-","-",O9/53039*100000)</f>
        <v>58.44755745771979</v>
      </c>
      <c r="P21" s="73">
        <f>IF(P9="-","-",P9/53039*100000)</f>
        <v>45.24972190275081</v>
      </c>
      <c r="Q21" s="73">
        <f>IF(Q9="-","-",Q9/53039*100000)</f>
        <v>0</v>
      </c>
      <c r="R21" s="82">
        <f>IF(R9="-","-",R9/53039*100000)</f>
        <v>45.24972190275081</v>
      </c>
      <c r="S21" s="86">
        <f>IF(S9="-","-",S9/53039*100000)</f>
        <v>2021.154244989536</v>
      </c>
      <c r="T21" s="73">
        <f>IF(T9="-","-",T9/53039*100000)</f>
        <v>1583.7402665962782</v>
      </c>
      <c r="U21" s="73">
        <f>IF(U9="-","-",U9/53039*100000)</f>
        <v>452.4972190275081</v>
      </c>
      <c r="V21" s="73">
        <f>IF(V9="-","-",V9/53039*100000)</f>
        <v>7.541620317125134</v>
      </c>
      <c r="W21" s="73">
        <f>IF(W9="-","-",W9/53039*100000)</f>
        <v>0</v>
      </c>
      <c r="X21" s="73">
        <f>IF(X9="-","-",X9/53039*100000)</f>
        <v>416.6745225211637</v>
      </c>
      <c r="Y21" s="73">
        <f>IF(Y9="-","-",Y9/53039*100000)</f>
        <v>707.0269047304813</v>
      </c>
      <c r="Z21" s="73">
        <f>IF(Z9="-","-",Z9/53039*100000)</f>
        <v>378.966420935538</v>
      </c>
      <c r="AA21" s="73">
        <f>IF(AA9="-","-",AA9/53039*100000)</f>
        <v>437.41397839325776</v>
      </c>
      <c r="AB21" s="73">
        <f>IF(AB9="-","-",AB9/53039*100000)</f>
        <v>24.510266030656688</v>
      </c>
      <c r="AC21" s="73">
        <f>IF(AC9="-","-",AC9/53039*100000)</f>
        <v>0</v>
      </c>
    </row>
    <row r="22" spans="2:29" ht="24.75" customHeight="1">
      <c r="B22" s="14" t="s">
        <v>4</v>
      </c>
      <c r="C22" s="47" t="s">
        <v>37</v>
      </c>
      <c r="D22" s="73">
        <f>IF(D10="-","-",D10/180545*100000)</f>
        <v>122.96103464510233</v>
      </c>
      <c r="E22" s="73">
        <f>IF(E10="-","-",E10/180545*100000)</f>
        <v>8.862056550998366</v>
      </c>
      <c r="F22" s="73">
        <f>IF(F10="-","-",F10/180545*100000)</f>
        <v>1.6616356033121937</v>
      </c>
      <c r="G22" s="73">
        <f>IF(G10="-","-",G10/180545*100000)</f>
        <v>0</v>
      </c>
      <c r="H22" s="73">
        <f>IF(H10="-","-",H10/180545*100000)</f>
        <v>7.200420947686173</v>
      </c>
      <c r="I22" s="73">
        <f>IF(I10="-","-",I10/180545*100000)</f>
        <v>3.8771497410617854</v>
      </c>
      <c r="J22" s="73">
        <f>IF(J10="-","-",J10/180545*100000)</f>
        <v>0.5538785344373979</v>
      </c>
      <c r="K22" s="73">
        <f>IF(K10="-","-",K10/180545*100000)</f>
        <v>4.431028275499183</v>
      </c>
      <c r="L22" s="73">
        <f>IF(L10="-","-",L10/180545*100000)</f>
        <v>71.45033094242433</v>
      </c>
      <c r="M22" s="73">
        <f>IF(M10="-","-",M10/180545*100000)</f>
        <v>11.077570688747958</v>
      </c>
      <c r="N22" s="73">
        <f>IF(N10="-","-",N10/180545*100000)</f>
        <v>1.6616356033121937</v>
      </c>
      <c r="O22" s="73">
        <f>IF(O10="-","-",O10/180545*100000)</f>
        <v>60.372760253676375</v>
      </c>
      <c r="P22" s="73">
        <f>IF(P10="-","-",P10/180545*100000)</f>
        <v>42.64864715167964</v>
      </c>
      <c r="Q22" s="73">
        <f>IF(Q10="-","-",Q10/180545*100000)</f>
        <v>0</v>
      </c>
      <c r="R22" s="82">
        <f>IF(R10="-","-",R10/180545*100000)</f>
        <v>42.64864715167964</v>
      </c>
      <c r="S22" s="86">
        <f>IF(S10="-","-",S10/180545*100000)</f>
        <v>2227.145586972777</v>
      </c>
      <c r="T22" s="73">
        <f>IF(T10="-","-",T10/180545*100000)</f>
        <v>2039.9346423329364</v>
      </c>
      <c r="U22" s="73">
        <f>IF(U10="-","-",U10/180545*100000)</f>
        <v>495.72128832147115</v>
      </c>
      <c r="V22" s="73">
        <f>IF(V10="-","-",V10/180545*100000)</f>
        <v>2.2155141377495915</v>
      </c>
      <c r="W22" s="73">
        <f>IF(W10="-","-",W10/180545*100000)</f>
        <v>0</v>
      </c>
      <c r="X22" s="73">
        <f>IF(X10="-","-",X10/180545*100000)</f>
        <v>259.2151541167022</v>
      </c>
      <c r="Y22" s="73">
        <f>IF(Y10="-","-",Y10/180545*100000)</f>
        <v>1282.7826857570135</v>
      </c>
      <c r="Z22" s="73">
        <f>IF(Z10="-","-",Z10/180545*100000)</f>
        <v>284.1396881663851</v>
      </c>
      <c r="AA22" s="73">
        <f>IF(AA10="-","-",AA10/180545*100000)</f>
        <v>187.21094463984048</v>
      </c>
      <c r="AB22" s="73">
        <f>IF(AB10="-","-",AB10/180545*100000)</f>
        <v>19.385748705308927</v>
      </c>
      <c r="AC22" s="73">
        <f>IF(AC10="-","-",AC10/180545*100000)</f>
        <v>0</v>
      </c>
    </row>
    <row r="23" spans="2:29" ht="24.75" customHeight="1">
      <c r="B23" s="14">
        <v>10</v>
      </c>
      <c r="C23" s="47" t="s">
        <v>38</v>
      </c>
      <c r="D23" s="73">
        <f>IF(D11="-","-",D11/65399*100000)</f>
        <v>119.2678787137418</v>
      </c>
      <c r="E23" s="73">
        <f>IF(E11="-","-",E11/65399*100000)</f>
        <v>9.174452208749369</v>
      </c>
      <c r="F23" s="73">
        <f>IF(F11="-","-",F11/65399*100000)</f>
        <v>1.529075368124895</v>
      </c>
      <c r="G23" s="73">
        <f>IF(G11="-","-",G11/65399*100000)</f>
        <v>0</v>
      </c>
      <c r="H23" s="73">
        <f>IF(H11="-","-",H11/65399*100000)</f>
        <v>7.645376840624475</v>
      </c>
      <c r="I23" s="73">
        <f>IF(I11="-","-",I11/65399*100000)</f>
        <v>4.587226104374684</v>
      </c>
      <c r="J23" s="73">
        <f>IF(J11="-","-",J11/65399*100000)</f>
        <v>0</v>
      </c>
      <c r="K23" s="73">
        <f>IF(K11="-","-",K11/65399*100000)</f>
        <v>6.11630147249958</v>
      </c>
      <c r="L23" s="73">
        <f>IF(L11="-","-",L11/65399*100000)</f>
        <v>74.92469303811984</v>
      </c>
      <c r="M23" s="73">
        <f>IF(M11="-","-",M11/65399*100000)</f>
        <v>16.819829049373844</v>
      </c>
      <c r="N23" s="73">
        <f>IF(N11="-","-",N11/65399*100000)</f>
        <v>6.11630147249958</v>
      </c>
      <c r="O23" s="73">
        <f>IF(O11="-","-",O11/65399*100000)</f>
        <v>58.10486398874601</v>
      </c>
      <c r="P23" s="73">
        <f>IF(P11="-","-",P11/65399*100000)</f>
        <v>35.16873346687258</v>
      </c>
      <c r="Q23" s="73">
        <f>IF(Q11="-","-",Q11/65399*100000)</f>
        <v>0</v>
      </c>
      <c r="R23" s="82">
        <f>IF(R11="-","-",R11/65399*100000)</f>
        <v>35.16873346687258</v>
      </c>
      <c r="S23" s="86">
        <f>IF(S11="-","-",S11/65399*100000)</f>
        <v>1764.5529748161287</v>
      </c>
      <c r="T23" s="73">
        <f>IF(T11="-","-",T11/65399*100000)</f>
        <v>1484.7321824492728</v>
      </c>
      <c r="U23" s="73">
        <f>IF(U11="-","-",U11/65399*100000)</f>
        <v>412.8503493937216</v>
      </c>
      <c r="V23" s="73">
        <f>IF(V11="-","-",V11/65399*100000)</f>
        <v>6.11630147249958</v>
      </c>
      <c r="W23" s="73">
        <f>IF(W11="-","-",W11/65399*100000)</f>
        <v>0</v>
      </c>
      <c r="X23" s="73">
        <f>IF(X11="-","-",X11/65399*100000)</f>
        <v>587.1649413599596</v>
      </c>
      <c r="Y23" s="73">
        <f>IF(Y11="-","-",Y11/65399*100000)</f>
        <v>478.6005902230921</v>
      </c>
      <c r="Z23" s="73">
        <f>IF(Z11="-","-",Z11/65399*100000)</f>
        <v>0</v>
      </c>
      <c r="AA23" s="73">
        <f>IF(AA11="-","-",AA11/65399*100000)</f>
        <v>279.82079236685576</v>
      </c>
      <c r="AB23" s="73">
        <f>IF(AB11="-","-",AB11/65399*100000)</f>
        <v>55.04671325249622</v>
      </c>
      <c r="AC23" s="73">
        <f>IF(AC11="-","-",AC11/65399*100000)</f>
        <v>0</v>
      </c>
    </row>
    <row r="24" spans="2:29" ht="24.75" customHeight="1">
      <c r="B24" s="14" t="s">
        <v>5</v>
      </c>
      <c r="C24" s="47" t="s">
        <v>45</v>
      </c>
      <c r="D24" s="73">
        <f>IF(D12="-","-",D12/86096*100000)</f>
        <v>119.6338970451589</v>
      </c>
      <c r="E24" s="73">
        <f>IF(E12="-","-",E12/86096*100000)</f>
        <v>15.099423898903549</v>
      </c>
      <c r="F24" s="73">
        <f>IF(F12="-","-",F12/86096*100000)</f>
        <v>2.3229882921390077</v>
      </c>
      <c r="G24" s="73">
        <f>IF(G12="-","-",G12/86096*100000)</f>
        <v>0</v>
      </c>
      <c r="H24" s="73">
        <f>IF(H12="-","-",H12/86096*100000)</f>
        <v>12.776435606764542</v>
      </c>
      <c r="I24" s="73">
        <f>IF(I12="-","-",I12/86096*100000)</f>
        <v>10.453447314625533</v>
      </c>
      <c r="J24" s="73">
        <f>IF(J12="-","-",J12/86096*100000)</f>
        <v>0</v>
      </c>
      <c r="K24" s="73">
        <f>IF(K12="-","-",K12/86096*100000)</f>
        <v>1.1614941460695039</v>
      </c>
      <c r="L24" s="73">
        <f>IF(L12="-","-",L12/86096*100000)</f>
        <v>70.85114291023973</v>
      </c>
      <c r="M24" s="73">
        <f>IF(M12="-","-",M12/86096*100000)</f>
        <v>13.937929752834044</v>
      </c>
      <c r="N24" s="73">
        <f>IF(N12="-","-",N12/86096*100000)</f>
        <v>0</v>
      </c>
      <c r="O24" s="73">
        <f>IF(O12="-","-",O12/86096*100000)</f>
        <v>56.913213157405686</v>
      </c>
      <c r="P24" s="73">
        <f>IF(P12="-","-",P12/86096*100000)</f>
        <v>33.68333023601561</v>
      </c>
      <c r="Q24" s="73">
        <f>IF(Q12="-","-",Q12/86096*100000)</f>
        <v>0</v>
      </c>
      <c r="R24" s="82">
        <f>IF(R12="-","-",R12/86096*100000)</f>
        <v>33.68333023601561</v>
      </c>
      <c r="S24" s="86">
        <f>IF(S12="-","-",S12/86096*100000)</f>
        <v>1698.1044415536144</v>
      </c>
      <c r="T24" s="73">
        <f>IF(T12="-","-",T12/86096*100000)</f>
        <v>1468.1286006318528</v>
      </c>
      <c r="U24" s="73">
        <f>IF(U12="-","-",U12/86096*100000)</f>
        <v>449.49823452889797</v>
      </c>
      <c r="V24" s="73">
        <f>IF(V12="-","-",V12/86096*100000)</f>
        <v>0</v>
      </c>
      <c r="W24" s="73">
        <f>IF(W12="-","-",W12/86096*100000)</f>
        <v>0</v>
      </c>
      <c r="X24" s="73">
        <f>IF(X12="-","-",X12/86096*100000)</f>
        <v>669.0206281360341</v>
      </c>
      <c r="Y24" s="73">
        <f>IF(Y12="-","-",Y12/86096*100000)</f>
        <v>349.60973796692065</v>
      </c>
      <c r="Z24" s="73">
        <f>IF(Z12="-","-",Z12/86096*100000)</f>
        <v>0</v>
      </c>
      <c r="AA24" s="73">
        <f>IF(AA12="-","-",AA12/86096*100000)</f>
        <v>229.97584092176174</v>
      </c>
      <c r="AB24" s="73">
        <f>IF(AB12="-","-",AB12/86096*100000)</f>
        <v>0</v>
      </c>
      <c r="AC24" s="73">
        <f>IF(AC12="-","-",AC12/86096*100000)</f>
        <v>0</v>
      </c>
    </row>
    <row r="25" spans="2:29" ht="24.75" customHeight="1">
      <c r="B25" s="14" t="s">
        <v>6</v>
      </c>
      <c r="C25" s="47" t="s">
        <v>39</v>
      </c>
      <c r="D25" s="73">
        <f>IF(D13="-","-",D13/140828*100000)</f>
        <v>151.95841736018406</v>
      </c>
      <c r="E25" s="73">
        <f>IF(E13="-","-",E13/140828*100000)</f>
        <v>9.231118811599966</v>
      </c>
      <c r="F25" s="73">
        <f>IF(F13="-","-",F13/140828*100000)</f>
        <v>1.4201721248615333</v>
      </c>
      <c r="G25" s="73">
        <f>IF(G13="-","-",G13/140828*100000)</f>
        <v>0</v>
      </c>
      <c r="H25" s="73">
        <f>IF(H13="-","-",H13/140828*100000)</f>
        <v>7.810946686738434</v>
      </c>
      <c r="I25" s="73">
        <f>IF(I13="-","-",I13/140828*100000)</f>
        <v>4.9706024370153665</v>
      </c>
      <c r="J25" s="73">
        <f>IF(J13="-","-",J13/140828*100000)</f>
        <v>1.4201721248615333</v>
      </c>
      <c r="K25" s="73">
        <f>IF(K13="-","-",K13/140828*100000)</f>
        <v>2.1302581872923</v>
      </c>
      <c r="L25" s="73">
        <f>IF(L13="-","-",L13/140828*100000)</f>
        <v>91.6011020535689</v>
      </c>
      <c r="M25" s="73">
        <f>IF(M13="-","-",M13/140828*100000)</f>
        <v>26.273184309938365</v>
      </c>
      <c r="N25" s="73">
        <f>IF(N13="-","-",N13/140828*100000)</f>
        <v>4.2605163745846</v>
      </c>
      <c r="O25" s="73">
        <f>IF(O13="-","-",O13/140828*100000)</f>
        <v>65.32791774363054</v>
      </c>
      <c r="P25" s="73">
        <f>IF(P13="-","-",P13/140828*100000)</f>
        <v>51.12619649501519</v>
      </c>
      <c r="Q25" s="73">
        <f>IF(Q13="-","-",Q13/140828*100000)</f>
        <v>0</v>
      </c>
      <c r="R25" s="82">
        <f>IF(R13="-","-",R13/140828*100000)</f>
        <v>51.12619649501519</v>
      </c>
      <c r="S25" s="86">
        <f>IF(S13="-","-",S13/140828*100000)</f>
        <v>2126.707756980146</v>
      </c>
      <c r="T25" s="73">
        <f>IF(T13="-","-",T13/140828*100000)</f>
        <v>1728.3494759564858</v>
      </c>
      <c r="U25" s="73">
        <f>IF(U13="-","-",U13/140828*100000)</f>
        <v>558.1276450705825</v>
      </c>
      <c r="V25" s="73">
        <f>IF(V13="-","-",V13/140828*100000)</f>
        <v>2.8403442497230666</v>
      </c>
      <c r="W25" s="73">
        <f>IF(W13="-","-",W13/140828*100000)</f>
        <v>21.302581872923</v>
      </c>
      <c r="X25" s="73">
        <f>IF(X13="-","-",X13/140828*100000)</f>
        <v>398.35828102366</v>
      </c>
      <c r="Y25" s="73">
        <f>IF(Y13="-","-",Y13/140828*100000)</f>
        <v>747.7206237395973</v>
      </c>
      <c r="Z25" s="73">
        <f>IF(Z13="-","-",Z13/140828*100000)</f>
        <v>535.404891072798</v>
      </c>
      <c r="AA25" s="73">
        <f>IF(AA13="-","-",AA13/140828*100000)</f>
        <v>398.35828102366</v>
      </c>
      <c r="AB25" s="73">
        <f>IF(AB13="-","-",AB13/140828*100000)</f>
        <v>51.12619649501519</v>
      </c>
      <c r="AC25" s="73">
        <f>IF(AC13="-","-",AC13/140828*100000)</f>
        <v>0</v>
      </c>
    </row>
    <row r="26" spans="2:29" ht="24.75" customHeight="1">
      <c r="B26" s="14" t="s">
        <v>11</v>
      </c>
      <c r="C26" s="47" t="s">
        <v>46</v>
      </c>
      <c r="D26" s="73">
        <f>IF(D14="-","-",D14/48344*100000)</f>
        <v>155.13817640244912</v>
      </c>
      <c r="E26" s="73">
        <f>IF(E14="-","-",E14/48344*100000)</f>
        <v>22.753599205692534</v>
      </c>
      <c r="F26" s="73">
        <f>IF(F14="-","-",F14/48344*100000)</f>
        <v>4.137018037398643</v>
      </c>
      <c r="G26" s="73">
        <f>IF(G14="-","-",G14/48344*100000)</f>
        <v>0</v>
      </c>
      <c r="H26" s="73">
        <f>IF(H14="-","-",H14/48344*100000)</f>
        <v>18.616581168293894</v>
      </c>
      <c r="I26" s="73">
        <f>IF(I14="-","-",I14/48344*100000)</f>
        <v>10.342545093496607</v>
      </c>
      <c r="J26" s="73">
        <f>IF(J14="-","-",J14/48344*100000)</f>
        <v>2.0685090186993214</v>
      </c>
      <c r="K26" s="73">
        <f>IF(K14="-","-",K14/48344*100000)</f>
        <v>4.137018037398643</v>
      </c>
      <c r="L26" s="73">
        <f>IF(L14="-","-",L14/48344*100000)</f>
        <v>95.15141486016879</v>
      </c>
      <c r="M26" s="73">
        <f>IF(M14="-","-",M14/48344*100000)</f>
        <v>28.9591262617905</v>
      </c>
      <c r="N26" s="73">
        <f>IF(N14="-","-",N14/48344*100000)</f>
        <v>12.411054112195929</v>
      </c>
      <c r="O26" s="73">
        <f>IF(O14="-","-",O14/48344*100000)</f>
        <v>66.19228859837828</v>
      </c>
      <c r="P26" s="73">
        <f>IF(P14="-","-",P14/48344*100000)</f>
        <v>37.23316233658779</v>
      </c>
      <c r="Q26" s="73">
        <f>IF(Q14="-","-",Q14/48344*100000)</f>
        <v>0</v>
      </c>
      <c r="R26" s="82">
        <f>IF(R14="-","-",R14/48344*100000)</f>
        <v>37.23316233658779</v>
      </c>
      <c r="S26" s="86">
        <f>IF(S14="-","-",S14/48344*100000)</f>
        <v>3696.4256164156877</v>
      </c>
      <c r="T26" s="73">
        <f>IF(T14="-","-",T14/48344*100000)</f>
        <v>3222.737051133543</v>
      </c>
      <c r="U26" s="73">
        <f>IF(U14="-","-",U14/48344*100000)</f>
        <v>786.0334271057421</v>
      </c>
      <c r="V26" s="73">
        <f>IF(V14="-","-",V14/48344*100000)</f>
        <v>8.274036074797285</v>
      </c>
      <c r="W26" s="73">
        <f>IF(W14="-","-",W14/48344*100000)</f>
        <v>0</v>
      </c>
      <c r="X26" s="73">
        <f>IF(X14="-","-",X14/48344*100000)</f>
        <v>817.0610623862319</v>
      </c>
      <c r="Y26" s="73">
        <f>IF(Y14="-","-",Y14/48344*100000)</f>
        <v>1611.3685255667715</v>
      </c>
      <c r="Z26" s="73">
        <f>IF(Z14="-","-",Z14/48344*100000)</f>
        <v>829.4721164984279</v>
      </c>
      <c r="AA26" s="73">
        <f>IF(AA14="-","-",AA14/48344*100000)</f>
        <v>473.68856528214457</v>
      </c>
      <c r="AB26" s="73">
        <f>IF(AB14="-","-",AB14/48344*100000)</f>
        <v>115.836505047162</v>
      </c>
      <c r="AC26" s="73">
        <f>IF(AC14="-","-",AC14/48344*100000)</f>
        <v>0</v>
      </c>
    </row>
    <row r="27" spans="2:29" ht="24.75" customHeight="1">
      <c r="B27" s="14"/>
      <c r="C27" s="47" t="s">
        <v>47</v>
      </c>
      <c r="D27" s="73">
        <f>IF(D15="-","-",D15/89750*100000)</f>
        <v>158.21727019498607</v>
      </c>
      <c r="E27" s="73">
        <f>IF(E15="-","-",E15/89750*100000)</f>
        <v>14.484679665738163</v>
      </c>
      <c r="F27" s="73">
        <f>IF(F15="-","-",F15/89750*100000)</f>
        <v>2.2284122562674096</v>
      </c>
      <c r="G27" s="73">
        <f>IF(G15="-","-",G15/89750*100000)</f>
        <v>0</v>
      </c>
      <c r="H27" s="73">
        <f>IF(H15="-","-",H15/89750*100000)</f>
        <v>12.256267409470752</v>
      </c>
      <c r="I27" s="73">
        <f>IF(I15="-","-",I15/89750*100000)</f>
        <v>10.027855153203342</v>
      </c>
      <c r="J27" s="73">
        <f>IF(J15="-","-",J15/89750*100000)</f>
        <v>1.1142061281337048</v>
      </c>
      <c r="K27" s="73">
        <f>IF(K15="-","-",K15/89750*100000)</f>
        <v>4.456824512534819</v>
      </c>
      <c r="L27" s="73">
        <f>IF(L15="-","-",L15/89750*100000)</f>
        <v>93.5933147632312</v>
      </c>
      <c r="M27" s="73">
        <f>IF(M15="-","-",M15/89750*100000)</f>
        <v>22.284122562674096</v>
      </c>
      <c r="N27" s="73">
        <f>IF(N15="-","-",N15/89750*100000)</f>
        <v>3.3426183844011144</v>
      </c>
      <c r="O27" s="73">
        <f>IF(O15="-","-",O15/89750*100000)</f>
        <v>71.3091922005571</v>
      </c>
      <c r="P27" s="73">
        <f>IF(P15="-","-",P15/89750*100000)</f>
        <v>50.139275766016716</v>
      </c>
      <c r="Q27" s="73">
        <f>IF(Q15="-","-",Q15/89750*100000)</f>
        <v>0</v>
      </c>
      <c r="R27" s="82">
        <f>IF(R15="-","-",R15/89750*100000)</f>
        <v>50.139275766016716</v>
      </c>
      <c r="S27" s="86">
        <f>IF(S15="-","-",S15/89750*100000)</f>
        <v>2125.905292479109</v>
      </c>
      <c r="T27" s="73">
        <f>IF(T15="-","-",T15/89750*100000)</f>
        <v>1787.1866295264626</v>
      </c>
      <c r="U27" s="73">
        <f>IF(U15="-","-",U15/89750*100000)</f>
        <v>450.13927576601674</v>
      </c>
      <c r="V27" s="73">
        <f>IF(V15="-","-",V15/89750*100000)</f>
        <v>4.456824512534819</v>
      </c>
      <c r="W27" s="73">
        <f>IF(W15="-","-",W15/89750*100000)</f>
        <v>0</v>
      </c>
      <c r="X27" s="73">
        <f>IF(X15="-","-",X15/89750*100000)</f>
        <v>639.5543175487464</v>
      </c>
      <c r="Y27" s="73">
        <f>IF(Y15="-","-",Y15/89750*100000)</f>
        <v>693.0362116991644</v>
      </c>
      <c r="Z27" s="73">
        <f>IF(Z15="-","-",Z15/89750*100000)</f>
        <v>280.77994428969356</v>
      </c>
      <c r="AA27" s="73">
        <f>IF(AA15="-","-",AA15/89750*100000)</f>
        <v>338.71866295264624</v>
      </c>
      <c r="AB27" s="73">
        <f>IF(AB15="-","-",AB15/89750*100000)</f>
        <v>44.56824512534819</v>
      </c>
      <c r="AC27" s="73">
        <f>IF(AC15="-","-",AC15/89750*100000)</f>
        <v>0</v>
      </c>
    </row>
    <row r="28" spans="2:29" ht="24.75" customHeight="1" thickBot="1">
      <c r="B28" s="15"/>
      <c r="C28" s="48" t="s">
        <v>42</v>
      </c>
      <c r="D28" s="74">
        <f>IF(D16="-","-",D16/119037*100000)</f>
        <v>145.3329637003621</v>
      </c>
      <c r="E28" s="74">
        <f>IF(E16="-","-",E16/119037*100000)</f>
        <v>15.12134882431513</v>
      </c>
      <c r="F28" s="74">
        <f>IF(F16="-","-",F16/119037*100000)</f>
        <v>2.5202248040525217</v>
      </c>
      <c r="G28" s="74">
        <f>IF(G16="-","-",G16/119037*100000)</f>
        <v>0</v>
      </c>
      <c r="H28" s="74">
        <f>IF(H16="-","-",H16/119037*100000)</f>
        <v>12.601124020262608</v>
      </c>
      <c r="I28" s="74">
        <f>IF(I16="-","-",I16/119037*100000)</f>
        <v>10.080899216210087</v>
      </c>
      <c r="J28" s="74">
        <f>IF(J16="-","-",J16/119037*100000)</f>
        <v>0.8400749346841738</v>
      </c>
      <c r="K28" s="74">
        <f>IF(K16="-","-",K16/119037*100000)</f>
        <v>7.560674412157565</v>
      </c>
      <c r="L28" s="74">
        <f>IF(L16="-","-",L16/119037*100000)</f>
        <v>88.20786814183826</v>
      </c>
      <c r="M28" s="74">
        <f>IF(M16="-","-",M16/119037*100000)</f>
        <v>31.9228475179986</v>
      </c>
      <c r="N28" s="74">
        <f>IF(N16="-","-",N16/119037*100000)</f>
        <v>7.560674412157565</v>
      </c>
      <c r="O28" s="74">
        <f>IF(O16="-","-",O16/119037*100000)</f>
        <v>56.28502062383964</v>
      </c>
      <c r="P28" s="74">
        <f>IF(P16="-","-",P16/119037*100000)</f>
        <v>42.00374673420869</v>
      </c>
      <c r="Q28" s="74">
        <f>IF(Q16="-","-",Q16/119037*100000)</f>
        <v>0</v>
      </c>
      <c r="R28" s="83">
        <f>IF(R16="-","-",R16/119037*100000)</f>
        <v>42.00374673420869</v>
      </c>
      <c r="S28" s="87">
        <f>IF(S16="-","-",S16/119037*100000)</f>
        <v>2920.100472962188</v>
      </c>
      <c r="T28" s="74">
        <f>IF(T16="-","-",T16/119037*100000)</f>
        <v>2419.4158118904206</v>
      </c>
      <c r="U28" s="74">
        <f>IF(U16="-","-",U16/119037*100000)</f>
        <v>593.9329788217109</v>
      </c>
      <c r="V28" s="74">
        <f>IF(V16="-","-",V16/119037*100000)</f>
        <v>3.3602997387366953</v>
      </c>
      <c r="W28" s="74">
        <f>IF(W16="-","-",W16/119037*100000)</f>
        <v>40.32359686484035</v>
      </c>
      <c r="X28" s="74">
        <f>IF(X16="-","-",X16/119037*100000)</f>
        <v>1045.8932936817964</v>
      </c>
      <c r="Y28" s="74">
        <f>IF(Y16="-","-",Y16/119037*100000)</f>
        <v>735.9056427833362</v>
      </c>
      <c r="Z28" s="74">
        <f>IF(Z16="-","-",Z16/119037*100000)</f>
        <v>176.41573628367652</v>
      </c>
      <c r="AA28" s="74">
        <f>IF(AA16="-","-",AA16/119037*100000)</f>
        <v>500.68466107176755</v>
      </c>
      <c r="AB28" s="74">
        <f>IF(AB16="-","-",AB16/119037*100000)</f>
        <v>53.764795819787125</v>
      </c>
      <c r="AC28" s="74">
        <f>IF(AC16="-","-",AC16/119037*100000)</f>
        <v>0</v>
      </c>
    </row>
    <row r="29" spans="2:35" s="1" customFormat="1" ht="15" customHeight="1"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C29" s="4" t="s">
        <v>51</v>
      </c>
      <c r="AI29" s="42"/>
    </row>
    <row r="30" spans="2:29" ht="13.5">
      <c r="B30" s="16" t="s">
        <v>36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AA30" s="19"/>
      <c r="AB30" s="19"/>
      <c r="AC30" s="19"/>
    </row>
    <row r="31" spans="2:29" ht="13.5">
      <c r="B31" s="16" t="s">
        <v>22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AA31" s="19"/>
      <c r="AB31" s="19"/>
      <c r="AC31" s="19"/>
    </row>
    <row r="32" spans="2:25" ht="13.5">
      <c r="B32" s="17" t="s">
        <v>48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</row>
    <row r="33" spans="2:25" ht="13.5">
      <c r="B33" s="17" t="s">
        <v>19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</row>
    <row r="34" ht="13.5">
      <c r="B34" s="17" t="s">
        <v>23</v>
      </c>
    </row>
    <row r="35" ht="13.5">
      <c r="B35" s="17" t="s">
        <v>20</v>
      </c>
    </row>
    <row r="36" ht="13.5" customHeight="1">
      <c r="B36" s="18" t="s">
        <v>25</v>
      </c>
    </row>
  </sheetData>
  <sheetProtection/>
  <mergeCells count="10">
    <mergeCell ref="D2:R2"/>
    <mergeCell ref="S2:AC2"/>
    <mergeCell ref="T3:T4"/>
    <mergeCell ref="AA3:AA4"/>
    <mergeCell ref="AC3:AC4"/>
    <mergeCell ref="L3:L4"/>
    <mergeCell ref="E3:E4"/>
    <mergeCell ref="P3:P4"/>
    <mergeCell ref="D3:D4"/>
    <mergeCell ref="S3:S4"/>
  </mergeCells>
  <printOptions/>
  <pageMargins left="0.5905511811023623" right="0.5905511811023623" top="0.7874015748031497" bottom="0.7874015748031497" header="0" footer="0"/>
  <pageSetup fitToHeight="1" fitToWidth="1" horizontalDpi="600" verticalDpi="600" orientation="landscape" paperSize="9" scale="54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第１表二次保健医療圏別医療統計一覧</dc:title>
  <dc:subject>旧第１表、６表、１４表</dc:subject>
  <dc:creator>熊本県</dc:creator>
  <cp:keywords/>
  <dc:description/>
  <cp:lastModifiedBy>kumamoto</cp:lastModifiedBy>
  <cp:lastPrinted>2018-01-05T00:06:52Z</cp:lastPrinted>
  <dcterms:created xsi:type="dcterms:W3CDTF">1998-01-19T02:28:39Z</dcterms:created>
  <dcterms:modified xsi:type="dcterms:W3CDTF">2018-01-05T04:13:19Z</dcterms:modified>
  <cp:category/>
  <cp:version/>
  <cp:contentType/>
  <cp:contentStatus/>
</cp:coreProperties>
</file>