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172.16.41.177\2025年度（令和7年）\04　サービス向上班\01 班共有\21 4月からの新しい様式\01児・者の資料整備\01者\"/>
    </mc:Choice>
  </mc:AlternateContent>
  <xr:revisionPtr revIDLastSave="0" documentId="13_ncr:1_{4D5448FB-9F48-498E-9347-599C10F0A51D}" xr6:coauthVersionLast="47" xr6:coauthVersionMax="47" xr10:uidLastSave="{00000000-0000-0000-0000-000000000000}"/>
  <bookViews>
    <workbookView xWindow="-240" yWindow="-16320" windowWidth="29040" windowHeight="15720" tabRatio="796" firstSheet="1" activeTab="1" xr2:uid="{00000000-000D-0000-FFFF-FFFF00000000}"/>
  </bookViews>
  <sheets>
    <sheet name="付表３－２" sheetId="27" state="hidden" r:id="rId1"/>
    <sheet name="Sheet1" sheetId="133" r:id="rId2"/>
    <sheet name="勤務形態一覧表（汎用）" sheetId="60"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25" r:id="rId16"/>
    <sheet name="勤務形態一覧表（就労移行支援）" sheetId="97" r:id="rId17"/>
    <sheet name="勤務形態一覧表（就労定着支援）" sheetId="99" r:id="rId18"/>
    <sheet name="勤務形態一覧表（就労継続支援A型・B型）" sheetId="98"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表（認定指定就労移行支援）" sheetId="118" r:id="rId26"/>
    <sheet name="選択肢" sheetId="90" state="hidden" r:id="rId2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'勤務形態一覧表（一般相談支援）'!$A$2:$AN$74</definedName>
    <definedName name="_xlnm.Print_Area" localSheetId="13">'勤務形態一覧表（機能訓練）'!$A$2:$AN$83</definedName>
    <definedName name="_xlnm.Print_Area" localSheetId="3">'勤務形態一覧表（居宅介護）'!$A$2:$AN$87</definedName>
    <definedName name="_xlnm.Print_Area" localSheetId="20">'勤務形態一覧表（共同生活援助・介護サービス包括型）'!$A$2:$AN$91</definedName>
    <definedName name="_xlnm.Print_Area" localSheetId="21">'勤務形態一覧表（共同生活援助・外部サービス利用型）'!$A$2:$AN$88</definedName>
    <definedName name="_xlnm.Print_Area" localSheetId="22">'勤務形態一覧表（共同生活援助・日中サービス支援型）'!$A$2:$AN$91</definedName>
    <definedName name="_xlnm.Print_Area" localSheetId="6">'勤務形態一覧表（行動援護）'!$A$2:$AN$83</definedName>
    <definedName name="_xlnm.Print_Area" localSheetId="19">'勤務形態一覧表（自立生活援助）'!$A$2:$AN$83</definedName>
    <definedName name="_xlnm.Print_Area" localSheetId="16">'勤務形態一覧表（就労移行支援）'!$A$2:$AN$83</definedName>
    <definedName name="_xlnm.Print_Area" localSheetId="18">'勤務形態一覧表（就労継続支援A型・B型）'!$A$2:$AN$84</definedName>
    <definedName name="_xlnm.Print_Area" localSheetId="15">'勤務形態一覧表（就労選択支援）'!$A$2:$AN$83</definedName>
    <definedName name="_xlnm.Print_Area" localSheetId="17">'勤務形態一覧表（就労定着支援）'!$A$2:$AN$83</definedName>
    <definedName name="_xlnm.Print_Area" localSheetId="12">'勤務形態一覧表（重度障害者等包括支援）'!$A$2:$AN$67</definedName>
    <definedName name="_xlnm.Print_Area" localSheetId="4">'勤務形態一覧表（重度訪問介護）'!$A$2:$AN$84</definedName>
    <definedName name="_xlnm.Print_Area" localSheetId="23">'勤務形態一覧表（障害者支援施設）'!$A$2:$AN$102</definedName>
    <definedName name="_xlnm.Print_Area" localSheetId="8">'勤務形態一覧表（生活介護）'!$A$2:$AN$90</definedName>
    <definedName name="_xlnm.Print_Area" localSheetId="14">'勤務形態一覧表（生活訓練）'!$A$2:$AN$85</definedName>
    <definedName name="_xlnm.Print_Area" localSheetId="10">'勤務形態一覧表（短期入所・空床利用型）'!$A$2:$AN$67</definedName>
    <definedName name="_xlnm.Print_Area" localSheetId="11">'勤務形態一覧表（短期入所・単独型）'!$A$2:$AN$67</definedName>
    <definedName name="_xlnm.Print_Area" localSheetId="9">'勤務形態一覧表（短期入所・併設型）'!$A$2:$AN$67</definedName>
    <definedName name="_xlnm.Print_Area" localSheetId="5">'勤務形態一覧表（同行援護）'!$A$2:$AN$83</definedName>
    <definedName name="_xlnm.Print_Area" localSheetId="25">'勤務形態一覧表（認定指定就労移行支援）'!$A$2:$AN$83</definedName>
    <definedName name="_xlnm.Print_Area" localSheetId="2">'勤務形態一覧表（汎用）'!$A$1:$AN$64</definedName>
    <definedName name="_xlnm.Print_Area" localSheetId="7">'勤務形態一覧表（療養介護）'!$A$2:$AN$82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選択肢!$B$34:$K$34</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選択肢!$B$32:$K$32</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選択肢!$B$30:$L$30</definedName>
    <definedName name="児童発達支援・主として重症心身障害児を対象とする場合">選択肢!$B$29:$K$29</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選択肢!$B$33:$K$33</definedName>
    <definedName name="保育所等訪問支援">選択肢!$B$31:$K$31</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2" i="130" l="1"/>
  <c r="AI32" i="130"/>
  <c r="AH32" i="130"/>
  <c r="AG32" i="130"/>
  <c r="AF32" i="130"/>
  <c r="AE32" i="130"/>
  <c r="AD32" i="130"/>
  <c r="AC32" i="130"/>
  <c r="AB32" i="130"/>
  <c r="AA32" i="130"/>
  <c r="Z32" i="130"/>
  <c r="Y32" i="130"/>
  <c r="X32" i="130"/>
  <c r="W32" i="130"/>
  <c r="V32" i="130"/>
  <c r="U32" i="130"/>
  <c r="T32" i="130"/>
  <c r="S32" i="130"/>
  <c r="R32" i="130"/>
  <c r="Q32" i="130"/>
  <c r="P32" i="130"/>
  <c r="O32" i="130"/>
  <c r="N32" i="130"/>
  <c r="M32" i="130"/>
  <c r="L32" i="130"/>
  <c r="K32" i="130"/>
  <c r="J32" i="130"/>
  <c r="I32" i="130"/>
  <c r="H32" i="130"/>
  <c r="G32" i="130"/>
  <c r="F32" i="130"/>
  <c r="AK31" i="130"/>
  <c r="AL31" i="130" s="1"/>
  <c r="AK30" i="130"/>
  <c r="AL30" i="130" s="1"/>
  <c r="AL29" i="130"/>
  <c r="AK29" i="130"/>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L13" i="130"/>
  <c r="AK13" i="130"/>
  <c r="AK12" i="130"/>
  <c r="AL12" i="130" s="1"/>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J11" i="130" s="1"/>
  <c r="AJ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I10" i="130" s="1"/>
  <c r="AH11" i="130" l="1"/>
  <c r="AH10" i="130"/>
  <c r="AK32" i="130"/>
  <c r="AL32" i="130" s="1"/>
  <c r="AI11" i="130"/>
  <c r="AJ32" i="128" l="1"/>
  <c r="AI32" i="128"/>
  <c r="AH32" i="128"/>
  <c r="AG32" i="128"/>
  <c r="AF32" i="128"/>
  <c r="AE32" i="128"/>
  <c r="AD32" i="128"/>
  <c r="AC32" i="128"/>
  <c r="AB32" i="128"/>
  <c r="AA32" i="128"/>
  <c r="Z32" i="128"/>
  <c r="Y32" i="128"/>
  <c r="X32" i="128"/>
  <c r="W32" i="128"/>
  <c r="V32" i="128"/>
  <c r="U32" i="128"/>
  <c r="T32" i="128"/>
  <c r="S32" i="128"/>
  <c r="R32" i="128"/>
  <c r="Q32" i="128"/>
  <c r="P32" i="128"/>
  <c r="O32" i="128"/>
  <c r="N32" i="128"/>
  <c r="M32" i="128"/>
  <c r="L32" i="128"/>
  <c r="K32" i="128"/>
  <c r="J32" i="128"/>
  <c r="I32" i="128"/>
  <c r="H32" i="128"/>
  <c r="G32" i="128"/>
  <c r="F32" i="128"/>
  <c r="AL31" i="128"/>
  <c r="AK31" i="128"/>
  <c r="AK30" i="128"/>
  <c r="AL30" i="128" s="1"/>
  <c r="AK29" i="128"/>
  <c r="AL29" i="128" s="1"/>
  <c r="AK28" i="128"/>
  <c r="AL28" i="128" s="1"/>
  <c r="AK27" i="128"/>
  <c r="AL27" i="128" s="1"/>
  <c r="AK26" i="128"/>
  <c r="AL26" i="128" s="1"/>
  <c r="AK25" i="128"/>
  <c r="AL25" i="128" s="1"/>
  <c r="AK24" i="128"/>
  <c r="AL24" i="128" s="1"/>
  <c r="AK23" i="128"/>
  <c r="AL23" i="128" s="1"/>
  <c r="AK22" i="128"/>
  <c r="AL22" i="128" s="1"/>
  <c r="AK21" i="128"/>
  <c r="AL21" i="128" s="1"/>
  <c r="AK20" i="128"/>
  <c r="AL20" i="128" s="1"/>
  <c r="AK19" i="128"/>
  <c r="AL19" i="128" s="1"/>
  <c r="AK18" i="128"/>
  <c r="AL18" i="128" s="1"/>
  <c r="AK17" i="128"/>
  <c r="AL17" i="128" s="1"/>
  <c r="AK16" i="128"/>
  <c r="AL16" i="128" s="1"/>
  <c r="AK15" i="128"/>
  <c r="AL15" i="128" s="1"/>
  <c r="AK14" i="128"/>
  <c r="AL14" i="128" s="1"/>
  <c r="AK13" i="128"/>
  <c r="AL13" i="128" s="1"/>
  <c r="AK12" i="128"/>
  <c r="AL12" i="128" s="1"/>
  <c r="AJ11" i="128"/>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I11" i="128" s="1"/>
  <c r="AJ10" i="128"/>
  <c r="AI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H10" i="128" s="1"/>
  <c r="AJ32" i="127"/>
  <c r="AI32"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AK31" i="127"/>
  <c r="AL31" i="127" s="1"/>
  <c r="AK30" i="127"/>
  <c r="AL30" i="127" s="1"/>
  <c r="AK29" i="127"/>
  <c r="AL29" i="127" s="1"/>
  <c r="AK28" i="127"/>
  <c r="AL28" i="127" s="1"/>
  <c r="AK27" i="127"/>
  <c r="AL27" i="127" s="1"/>
  <c r="AK26" i="127"/>
  <c r="AL26" i="127" s="1"/>
  <c r="AK25" i="127"/>
  <c r="AL25" i="127" s="1"/>
  <c r="AK24" i="127"/>
  <c r="AL24" i="127" s="1"/>
  <c r="AL23" i="127"/>
  <c r="AK23" i="127"/>
  <c r="AK22" i="127"/>
  <c r="AL22" i="127" s="1"/>
  <c r="AK21" i="127"/>
  <c r="AL21" i="127" s="1"/>
  <c r="AK20" i="127"/>
  <c r="AL20" i="127" s="1"/>
  <c r="AK19" i="127"/>
  <c r="AL19" i="127" s="1"/>
  <c r="AK18" i="127"/>
  <c r="AL18" i="127" s="1"/>
  <c r="AK17" i="127"/>
  <c r="AL17" i="127" s="1"/>
  <c r="AL16" i="127"/>
  <c r="AK16" i="127"/>
  <c r="AK15" i="127"/>
  <c r="AL15" i="127" s="1"/>
  <c r="AL14" i="127"/>
  <c r="AK14" i="127"/>
  <c r="AK13" i="127"/>
  <c r="AL13" i="127" s="1"/>
  <c r="AK12" i="127"/>
  <c r="AL12" i="127" s="1"/>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J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J32" i="126"/>
  <c r="AI32" i="126"/>
  <c r="AH32" i="126"/>
  <c r="AG32" i="126"/>
  <c r="AF32" i="126"/>
  <c r="AE32" i="126"/>
  <c r="AD32" i="126"/>
  <c r="AC32" i="126"/>
  <c r="AB32" i="126"/>
  <c r="AA32" i="126"/>
  <c r="Z32" i="126"/>
  <c r="Y32" i="126"/>
  <c r="X32" i="126"/>
  <c r="W32" i="126"/>
  <c r="V32" i="126"/>
  <c r="U32" i="126"/>
  <c r="T32" i="126"/>
  <c r="S32" i="126"/>
  <c r="R32" i="126"/>
  <c r="Q32" i="126"/>
  <c r="P32" i="126"/>
  <c r="O32" i="126"/>
  <c r="N32" i="126"/>
  <c r="M32" i="126"/>
  <c r="L32" i="126"/>
  <c r="K32" i="126"/>
  <c r="J32" i="126"/>
  <c r="I32" i="126"/>
  <c r="H32" i="126"/>
  <c r="G32" i="126"/>
  <c r="F32" i="126"/>
  <c r="AK31" i="126"/>
  <c r="AL31" i="126" s="1"/>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G11" i="126"/>
  <c r="AF11" i="126"/>
  <c r="AE11" i="126"/>
  <c r="AD11" i="126"/>
  <c r="AC11" i="126"/>
  <c r="AB11" i="126"/>
  <c r="AA11" i="126"/>
  <c r="Z11" i="126"/>
  <c r="Y11" i="126"/>
  <c r="X11" i="126"/>
  <c r="W11" i="126"/>
  <c r="V11" i="126"/>
  <c r="U11" i="126"/>
  <c r="T11" i="126"/>
  <c r="S11" i="126"/>
  <c r="R11" i="126"/>
  <c r="Q11" i="126"/>
  <c r="P11" i="126"/>
  <c r="O11" i="126"/>
  <c r="N11" i="126"/>
  <c r="M11" i="126"/>
  <c r="L11" i="126"/>
  <c r="K11" i="126"/>
  <c r="J11" i="126"/>
  <c r="I11" i="126"/>
  <c r="H11" i="126"/>
  <c r="G11" i="126"/>
  <c r="F11" i="126"/>
  <c r="AJ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D53" i="116"/>
  <c r="AL47" i="125"/>
  <c r="AL51" i="125" s="1"/>
  <c r="AG47" i="125"/>
  <c r="AG51" i="125" s="1"/>
  <c r="AA47" i="125"/>
  <c r="AA51" i="125" s="1"/>
  <c r="U47" i="125"/>
  <c r="U51" i="125" s="1"/>
  <c r="O47" i="125"/>
  <c r="O51" i="125" s="1"/>
  <c r="I47" i="125"/>
  <c r="L50" i="125" s="1"/>
  <c r="E47" i="125"/>
  <c r="F50" i="125" s="1"/>
  <c r="C47" i="125"/>
  <c r="D50" i="125" s="1"/>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I10" i="125" s="1"/>
  <c r="E71" i="107"/>
  <c r="E66" i="107" s="1"/>
  <c r="E70" i="107" s="1"/>
  <c r="O60" i="107"/>
  <c r="C66" i="107"/>
  <c r="C68" i="107" s="1"/>
  <c r="AL60" i="107"/>
  <c r="AG60" i="107"/>
  <c r="AA60" i="107"/>
  <c r="U60" i="107"/>
  <c r="I60" i="107"/>
  <c r="E60" i="107"/>
  <c r="C60" i="107"/>
  <c r="AK32" i="127" l="1"/>
  <c r="AL32" i="127" s="1"/>
  <c r="AK32" i="128"/>
  <c r="AL32" i="128" s="1"/>
  <c r="AH11" i="128"/>
  <c r="AH11" i="127"/>
  <c r="AH10" i="127"/>
  <c r="AI11" i="127"/>
  <c r="AI10" i="127"/>
  <c r="AI10" i="126"/>
  <c r="AK32" i="126"/>
  <c r="AL32" i="126" s="1"/>
  <c r="AH11" i="126"/>
  <c r="AH10" i="126"/>
  <c r="AI11" i="126"/>
  <c r="AH10" i="125"/>
  <c r="AJ10" i="125"/>
  <c r="AL39" i="125"/>
  <c r="AH11" i="125"/>
  <c r="AI11" i="125"/>
  <c r="AK32" i="125"/>
  <c r="AL32" i="125" s="1"/>
  <c r="C70" i="107"/>
  <c r="E68" i="107"/>
  <c r="E69" i="107"/>
  <c r="F68" i="107"/>
  <c r="F69" i="107"/>
  <c r="O49" i="125"/>
  <c r="R49" i="125"/>
  <c r="AL49" i="125"/>
  <c r="O50" i="125"/>
  <c r="R50" i="125"/>
  <c r="C49" i="125"/>
  <c r="U49" i="125"/>
  <c r="C50" i="125"/>
  <c r="U50" i="125"/>
  <c r="C51" i="125"/>
  <c r="AM49" i="125"/>
  <c r="D49" i="125"/>
  <c r="X49" i="125"/>
  <c r="X50" i="125"/>
  <c r="E51" i="125"/>
  <c r="E49" i="125"/>
  <c r="AA49" i="125"/>
  <c r="E50" i="125"/>
  <c r="AA50" i="125"/>
  <c r="I51" i="125"/>
  <c r="F49" i="125"/>
  <c r="AD49" i="125"/>
  <c r="AD50" i="125"/>
  <c r="I49" i="125"/>
  <c r="AG49" i="125"/>
  <c r="I50" i="125"/>
  <c r="AG50" i="125"/>
  <c r="L49" i="125"/>
  <c r="AJ49" i="125"/>
  <c r="AJ50" i="125"/>
  <c r="AL50" i="125"/>
  <c r="AM50" i="125"/>
  <c r="AA55" i="101" l="1"/>
  <c r="U48" i="98"/>
  <c r="O47" i="99"/>
  <c r="O47" i="95" l="1"/>
  <c r="O49" i="96"/>
  <c r="U49" i="96"/>
  <c r="AK19" i="101"/>
  <c r="AH42" i="119"/>
  <c r="U39" i="119" l="1"/>
  <c r="U39" i="120"/>
  <c r="U39" i="117"/>
  <c r="AK42" i="119"/>
  <c r="AH41" i="119"/>
  <c r="AK41" i="119" s="1"/>
  <c r="AH42" i="120"/>
  <c r="AK42" i="120" s="1"/>
  <c r="AH41" i="120"/>
  <c r="AH42" i="117"/>
  <c r="AK42" i="117" s="1"/>
  <c r="AH41" i="117"/>
  <c r="AK41" i="117" s="1"/>
  <c r="U39" i="116"/>
  <c r="AK41" i="120" l="1"/>
  <c r="AH42" i="116"/>
  <c r="AK42" i="116" s="1"/>
  <c r="AH41" i="116"/>
  <c r="AK41" i="116" s="1"/>
  <c r="F43" i="116"/>
  <c r="AJ51" i="107" l="1"/>
  <c r="AJ50" i="107"/>
  <c r="AJ45" i="94"/>
  <c r="AJ46" i="94"/>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48" i="124" l="1"/>
  <c r="AG38" i="124"/>
  <c r="AD38" i="124"/>
  <c r="AA38" i="124"/>
  <c r="X38" i="124"/>
  <c r="U38" i="124"/>
  <c r="R38" i="124"/>
  <c r="O38" i="124"/>
  <c r="L38" i="124"/>
  <c r="I38" i="124"/>
  <c r="F38" i="124"/>
  <c r="D38" i="124"/>
  <c r="E38" i="124"/>
  <c r="J38" i="124"/>
  <c r="K38" i="124"/>
  <c r="V38" i="124"/>
  <c r="W38" i="124"/>
  <c r="Y38" i="124"/>
  <c r="Z38" i="124"/>
  <c r="AB38" i="124"/>
  <c r="AC38" i="124"/>
  <c r="AE38" i="124"/>
  <c r="AF38" i="124"/>
  <c r="AH38" i="124"/>
  <c r="AI38" i="124"/>
  <c r="AJ46" i="124"/>
  <c r="AL55" i="124"/>
  <c r="AM57" i="124" s="1"/>
  <c r="AG55" i="124"/>
  <c r="AG58" i="124" s="1"/>
  <c r="AA55" i="124"/>
  <c r="AD58" i="124" s="1"/>
  <c r="U55" i="124"/>
  <c r="U57" i="124" s="1"/>
  <c r="O55" i="124"/>
  <c r="R58" i="124" s="1"/>
  <c r="I55" i="124"/>
  <c r="L58" i="124" s="1"/>
  <c r="E55" i="124"/>
  <c r="F58" i="124" s="1"/>
  <c r="C55" i="124"/>
  <c r="C57" i="124" s="1"/>
  <c r="AJ47" i="124"/>
  <c r="AJ45" i="124"/>
  <c r="AJ44" i="124"/>
  <c r="AJ43" i="124"/>
  <c r="AJ42" i="124"/>
  <c r="AL42" i="124" s="1"/>
  <c r="AJ41" i="124"/>
  <c r="AJ40" i="124"/>
  <c r="AL40" i="124" s="1"/>
  <c r="AJ39" i="124"/>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F32" i="124"/>
  <c r="AK31" i="124"/>
  <c r="AK30" i="124"/>
  <c r="AK29" i="124"/>
  <c r="AK28" i="124"/>
  <c r="AK27" i="124"/>
  <c r="AK26" i="124"/>
  <c r="AK25" i="124"/>
  <c r="AK24" i="124"/>
  <c r="AK23" i="124"/>
  <c r="AK22" i="124"/>
  <c r="AL22" i="124" s="1"/>
  <c r="AK21" i="124"/>
  <c r="AK20" i="124"/>
  <c r="AK19" i="124"/>
  <c r="AK18" i="124"/>
  <c r="AK17" i="124"/>
  <c r="AK16" i="124"/>
  <c r="AK15" i="124"/>
  <c r="AK14" i="124"/>
  <c r="AK13"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I41" i="119"/>
  <c r="I43" i="119" s="1"/>
  <c r="AH43" i="119" s="1"/>
  <c r="F40" i="119"/>
  <c r="E40" i="119"/>
  <c r="D40" i="119"/>
  <c r="AL42" i="106"/>
  <c r="AG42" i="106"/>
  <c r="AA42" i="106"/>
  <c r="U42" i="106"/>
  <c r="O42" i="106"/>
  <c r="I42" i="106"/>
  <c r="E42" i="106"/>
  <c r="C42" i="106"/>
  <c r="AL64" i="107"/>
  <c r="AG64" i="107"/>
  <c r="AA64" i="107"/>
  <c r="U64" i="107"/>
  <c r="AL56" i="102"/>
  <c r="AG56" i="102"/>
  <c r="AA56" i="102"/>
  <c r="U56" i="102"/>
  <c r="O56" i="102"/>
  <c r="I56" i="102"/>
  <c r="E56" i="102"/>
  <c r="AL51" i="100"/>
  <c r="AG51" i="100"/>
  <c r="AA51" i="100"/>
  <c r="U51" i="100"/>
  <c r="O51" i="100"/>
  <c r="I51" i="100"/>
  <c r="E51" i="100"/>
  <c r="C51" i="100"/>
  <c r="O51" i="99"/>
  <c r="I47" i="120"/>
  <c r="I50" i="120" s="1"/>
  <c r="E47" i="120"/>
  <c r="E50" i="120" s="1"/>
  <c r="C47" i="120"/>
  <c r="D49" i="120" s="1"/>
  <c r="I41" i="120"/>
  <c r="I43" i="120" s="1"/>
  <c r="AH43" i="120" s="1"/>
  <c r="F40" i="120"/>
  <c r="E40" i="120"/>
  <c r="D40"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H11" i="120" s="1"/>
  <c r="AI11"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7" i="119"/>
  <c r="E47" i="119"/>
  <c r="C47" i="119"/>
  <c r="D49" i="119" s="1"/>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K27" i="119"/>
  <c r="AL27" i="119" s="1"/>
  <c r="AK26" i="119"/>
  <c r="AL26" i="119"/>
  <c r="AK25" i="119"/>
  <c r="AL25" i="119" s="1"/>
  <c r="AK24" i="119"/>
  <c r="AL24" i="119" s="1"/>
  <c r="AK23" i="119"/>
  <c r="AL23" i="119" s="1"/>
  <c r="AK22" i="119"/>
  <c r="AL22" i="119" s="1"/>
  <c r="AK21" i="119"/>
  <c r="AL21" i="119" s="1"/>
  <c r="AK20" i="119"/>
  <c r="AL20" i="119"/>
  <c r="AK19" i="119"/>
  <c r="AL19" i="119" s="1"/>
  <c r="AK18" i="119"/>
  <c r="AL18" i="119" s="1"/>
  <c r="AK17" i="119"/>
  <c r="AL17" i="119" s="1"/>
  <c r="AK16" i="119"/>
  <c r="AL16" i="119" s="1"/>
  <c r="AK15" i="119"/>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H11"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D68" i="107"/>
  <c r="AG57" i="107"/>
  <c r="AA57" i="107"/>
  <c r="U57" i="107"/>
  <c r="O57" i="107"/>
  <c r="I57" i="107"/>
  <c r="U62" i="107"/>
  <c r="AJ47" i="101"/>
  <c r="AJ45" i="101"/>
  <c r="AJ43" i="101"/>
  <c r="AJ40" i="102"/>
  <c r="AJ39" i="102"/>
  <c r="AJ39" i="101"/>
  <c r="AJ41" i="101"/>
  <c r="AJ40" i="101"/>
  <c r="C48" i="98"/>
  <c r="D51" i="98" s="1"/>
  <c r="E47" i="118"/>
  <c r="F50" i="118" s="1"/>
  <c r="E48" i="98"/>
  <c r="F51" i="98" s="1"/>
  <c r="E47" i="97"/>
  <c r="E50" i="97" s="1"/>
  <c r="C47" i="97"/>
  <c r="I48" i="98"/>
  <c r="I50" i="98" s="1"/>
  <c r="C47" i="99"/>
  <c r="C49" i="99" s="1"/>
  <c r="AL47" i="118"/>
  <c r="AM50" i="118" s="1"/>
  <c r="AG47" i="118"/>
  <c r="AG50" i="118" s="1"/>
  <c r="AA47" i="118"/>
  <c r="AA49" i="118" s="1"/>
  <c r="U47" i="118"/>
  <c r="X50" i="118" s="1"/>
  <c r="O47" i="118"/>
  <c r="O49" i="118" s="1"/>
  <c r="I47" i="118"/>
  <c r="L49" i="118" s="1"/>
  <c r="C47" i="118"/>
  <c r="AJ40" i="118"/>
  <c r="AJ39" i="118"/>
  <c r="AL39" i="118" s="1"/>
  <c r="AJ32" i="118"/>
  <c r="AI32" i="118"/>
  <c r="AH32" i="118"/>
  <c r="AG32" i="118"/>
  <c r="AF32" i="118"/>
  <c r="AE32" i="118"/>
  <c r="AD32" i="118"/>
  <c r="AC32" i="118"/>
  <c r="AB32" i="118"/>
  <c r="AA32" i="118"/>
  <c r="Z32" i="118"/>
  <c r="Y32" i="118"/>
  <c r="X32" i="118"/>
  <c r="W32" i="118"/>
  <c r="V32" i="118"/>
  <c r="U32" i="118"/>
  <c r="T32" i="118"/>
  <c r="S32" i="118"/>
  <c r="R32" i="118"/>
  <c r="Q32" i="118"/>
  <c r="P32" i="118"/>
  <c r="O32" i="118"/>
  <c r="N32" i="118"/>
  <c r="M32" i="118"/>
  <c r="L32" i="118"/>
  <c r="K32" i="118"/>
  <c r="J32" i="118"/>
  <c r="I32" i="118"/>
  <c r="H32" i="118"/>
  <c r="G32" i="118"/>
  <c r="F32" i="118"/>
  <c r="AK31" i="118"/>
  <c r="AK30" i="118"/>
  <c r="AK29" i="118"/>
  <c r="AL29" i="118" s="1"/>
  <c r="AK28" i="118"/>
  <c r="AK27" i="118"/>
  <c r="AK26" i="118"/>
  <c r="AK25" i="118"/>
  <c r="AL25" i="118" s="1"/>
  <c r="AK24" i="118"/>
  <c r="AK23" i="118"/>
  <c r="AK22" i="118"/>
  <c r="AL22" i="118" s="1"/>
  <c r="AK21" i="118"/>
  <c r="AK20" i="118"/>
  <c r="AK19" i="118"/>
  <c r="AK18" i="118"/>
  <c r="AL18" i="118" s="1"/>
  <c r="AK17" i="118"/>
  <c r="AK16" i="118"/>
  <c r="AK15" i="118"/>
  <c r="AL15" i="118" s="1"/>
  <c r="AK14" i="118"/>
  <c r="AK13" i="118"/>
  <c r="AK12" i="118"/>
  <c r="AG11" i="118"/>
  <c r="AF11" i="118"/>
  <c r="AE11" i="118"/>
  <c r="AD11" i="118"/>
  <c r="AC11" i="118"/>
  <c r="AB11" i="118"/>
  <c r="AA11" i="118"/>
  <c r="Z11" i="118"/>
  <c r="Y11" i="118"/>
  <c r="X11" i="118"/>
  <c r="W11" i="118"/>
  <c r="V11" i="118"/>
  <c r="U11" i="118"/>
  <c r="T11" i="118"/>
  <c r="S11" i="118"/>
  <c r="R11" i="118"/>
  <c r="Q11" i="118"/>
  <c r="P11" i="118"/>
  <c r="O11" i="118"/>
  <c r="N11" i="118"/>
  <c r="M11" i="118"/>
  <c r="L11" i="118"/>
  <c r="K11" i="118"/>
  <c r="J11" i="118"/>
  <c r="I11" i="118"/>
  <c r="H11" i="118"/>
  <c r="G11" i="118"/>
  <c r="F11" i="118"/>
  <c r="AJ11" i="118" s="1"/>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40" i="96"/>
  <c r="AJ10" i="118"/>
  <c r="I48" i="117"/>
  <c r="L51" i="117" s="1"/>
  <c r="E48" i="117"/>
  <c r="E50" i="117" s="1"/>
  <c r="C48" i="117"/>
  <c r="D50" i="117" s="1"/>
  <c r="I41" i="117"/>
  <c r="I43" i="117" s="1"/>
  <c r="AH43" i="117" s="1"/>
  <c r="F40" i="117"/>
  <c r="E40" i="117"/>
  <c r="D40"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c r="AK18" i="117"/>
  <c r="AL18" i="117" s="1"/>
  <c r="AK17" i="117"/>
  <c r="AL17" i="117" s="1"/>
  <c r="AK16" i="117"/>
  <c r="AL16" i="117" s="1"/>
  <c r="AK15" i="117"/>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H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I51" i="116"/>
  <c r="E51" i="116"/>
  <c r="E55" i="116" s="1"/>
  <c r="C53" i="116"/>
  <c r="E43" i="116"/>
  <c r="D43" i="116"/>
  <c r="I42" i="116"/>
  <c r="I41" i="116"/>
  <c r="F40" i="116"/>
  <c r="E40" i="116"/>
  <c r="D40"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H10" i="116" s="1"/>
  <c r="AG44" i="107"/>
  <c r="AD44" i="107"/>
  <c r="AA44" i="107"/>
  <c r="X44" i="107"/>
  <c r="U44" i="107"/>
  <c r="R44" i="107"/>
  <c r="O44" i="107"/>
  <c r="L44" i="107"/>
  <c r="AL63" i="107"/>
  <c r="AJ62" i="107"/>
  <c r="AA62" i="107"/>
  <c r="O63" i="107"/>
  <c r="I62" i="107"/>
  <c r="F63" i="107"/>
  <c r="C63" i="107"/>
  <c r="AJ52" i="107"/>
  <c r="AJ49" i="107"/>
  <c r="AJ48" i="107"/>
  <c r="AJ46" i="107"/>
  <c r="AJ45" i="107"/>
  <c r="I44" i="107"/>
  <c r="F44" i="107"/>
  <c r="D44" i="107"/>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F32" i="107"/>
  <c r="AK31" i="107"/>
  <c r="AK30" i="107"/>
  <c r="AK29" i="107"/>
  <c r="AK28" i="107"/>
  <c r="AK27" i="107"/>
  <c r="AK26" i="107"/>
  <c r="AK25" i="107"/>
  <c r="AK24" i="107"/>
  <c r="AK23" i="107"/>
  <c r="AK22" i="107"/>
  <c r="AK21" i="107"/>
  <c r="AK20" i="107"/>
  <c r="AK19" i="107"/>
  <c r="AK18" i="107"/>
  <c r="AK17" i="107"/>
  <c r="AK16" i="107"/>
  <c r="O64" i="107" s="1"/>
  <c r="AK15" i="107"/>
  <c r="I64" i="107" s="1"/>
  <c r="AK14" i="107"/>
  <c r="AK13" i="107"/>
  <c r="E64" i="107" s="1"/>
  <c r="AK12" i="107"/>
  <c r="C64"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H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J47" i="107"/>
  <c r="E44" i="107"/>
  <c r="AL38" i="106"/>
  <c r="AM40" i="106" s="1"/>
  <c r="AG38" i="106"/>
  <c r="AJ40" i="106" s="1"/>
  <c r="AA38" i="106"/>
  <c r="AD41" i="106" s="1"/>
  <c r="U38" i="106"/>
  <c r="X40" i="106" s="1"/>
  <c r="O38" i="106"/>
  <c r="R41" i="106" s="1"/>
  <c r="I38" i="106"/>
  <c r="L41" i="106" s="1"/>
  <c r="E38" i="106"/>
  <c r="F40"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1" i="106"/>
  <c r="AK30" i="106"/>
  <c r="AK29" i="106"/>
  <c r="AK28" i="106"/>
  <c r="AK27" i="106"/>
  <c r="AK26" i="106"/>
  <c r="AK25" i="106"/>
  <c r="AK24" i="106"/>
  <c r="AK23" i="106"/>
  <c r="AK22" i="106"/>
  <c r="AK21" i="106"/>
  <c r="AK20" i="106"/>
  <c r="AK19" i="106"/>
  <c r="AK18" i="106"/>
  <c r="AK17" i="106"/>
  <c r="AK16" i="106"/>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L29" i="106" s="1"/>
  <c r="AL52" i="102"/>
  <c r="AM55" i="102" s="1"/>
  <c r="AG52" i="102"/>
  <c r="AJ55" i="102" s="1"/>
  <c r="AA52" i="102"/>
  <c r="AA54" i="102" s="1"/>
  <c r="U52" i="102"/>
  <c r="U54" i="102" s="1"/>
  <c r="O52" i="102"/>
  <c r="O54" i="102" s="1"/>
  <c r="I52" i="102"/>
  <c r="L54" i="102" s="1"/>
  <c r="E52" i="102"/>
  <c r="E54" i="102" s="1"/>
  <c r="C52" i="102"/>
  <c r="D54" i="102" s="1"/>
  <c r="AJ45" i="102"/>
  <c r="AJ44" i="102"/>
  <c r="AJ43" i="102"/>
  <c r="AJ42" i="102"/>
  <c r="AJ41"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1" i="102"/>
  <c r="AK30" i="102"/>
  <c r="AK29" i="102"/>
  <c r="AK28" i="102"/>
  <c r="AK27" i="102"/>
  <c r="AK26" i="102"/>
  <c r="AK25" i="102"/>
  <c r="AL25" i="102" s="1"/>
  <c r="AK24" i="102"/>
  <c r="AK23" i="102"/>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M58" i="101" s="1"/>
  <c r="AG55" i="101"/>
  <c r="AG57" i="101" s="1"/>
  <c r="AA57" i="101"/>
  <c r="U55" i="101"/>
  <c r="X58" i="101" s="1"/>
  <c r="O55" i="101"/>
  <c r="R57" i="101" s="1"/>
  <c r="I55" i="101"/>
  <c r="L58" i="101" s="1"/>
  <c r="E55" i="101"/>
  <c r="C55" i="101"/>
  <c r="D57" i="101" s="1"/>
  <c r="AJ48" i="101"/>
  <c r="AL43" i="101" s="1"/>
  <c r="AJ46" i="101"/>
  <c r="AJ42" i="10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F32" i="101"/>
  <c r="AK31" i="101"/>
  <c r="AK30" i="101"/>
  <c r="AK29" i="101"/>
  <c r="AK28" i="101"/>
  <c r="AK27" i="101"/>
  <c r="AK26" i="101"/>
  <c r="AK25" i="101"/>
  <c r="AK24" i="101"/>
  <c r="AK23" i="101"/>
  <c r="AK22" i="101"/>
  <c r="AK21" i="101"/>
  <c r="AK20" i="101"/>
  <c r="AK18" i="101"/>
  <c r="AK17" i="101"/>
  <c r="AK16" i="101"/>
  <c r="AK15" i="101"/>
  <c r="AA59" i="101" s="1"/>
  <c r="AK14" i="101"/>
  <c r="AK13" i="101"/>
  <c r="AK12" i="101"/>
  <c r="AL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L47" i="100"/>
  <c r="AL50" i="100" s="1"/>
  <c r="AG47" i="100"/>
  <c r="AG49" i="100" s="1"/>
  <c r="AA47" i="100"/>
  <c r="AD49" i="100" s="1"/>
  <c r="U47" i="100"/>
  <c r="X50" i="100" s="1"/>
  <c r="O47" i="100"/>
  <c r="O49" i="100" s="1"/>
  <c r="I47" i="100"/>
  <c r="L50" i="100" s="1"/>
  <c r="E47" i="100"/>
  <c r="E50" i="100" s="1"/>
  <c r="C47" i="100"/>
  <c r="D50" i="100" s="1"/>
  <c r="AJ40" i="100"/>
  <c r="AL39" i="100" s="1"/>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L18" i="100" s="1"/>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H10" i="100"/>
  <c r="AL47" i="99"/>
  <c r="AM50" i="99" s="1"/>
  <c r="AG47" i="99"/>
  <c r="AG49" i="99" s="1"/>
  <c r="AA47" i="99"/>
  <c r="AD50" i="99" s="1"/>
  <c r="U47" i="99"/>
  <c r="U50" i="99" s="1"/>
  <c r="R49" i="99"/>
  <c r="I47" i="99"/>
  <c r="I49" i="99" s="1"/>
  <c r="E47" i="99"/>
  <c r="F50" i="99" s="1"/>
  <c r="AJ40" i="99"/>
  <c r="AJ39" i="99"/>
  <c r="AL39" i="99" s="1"/>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1" i="99"/>
  <c r="AK30" i="99"/>
  <c r="AK29" i="99"/>
  <c r="AK28" i="99"/>
  <c r="AK27" i="99"/>
  <c r="AK26" i="99"/>
  <c r="AK25" i="99"/>
  <c r="AK24" i="99"/>
  <c r="AK23" i="99"/>
  <c r="AK22" i="99"/>
  <c r="AK21" i="99"/>
  <c r="AK20" i="99"/>
  <c r="AK19" i="99"/>
  <c r="AK18" i="99"/>
  <c r="AK17" i="99"/>
  <c r="AK16" i="99"/>
  <c r="AK15" i="99"/>
  <c r="AK14" i="99"/>
  <c r="AK13" i="99"/>
  <c r="AK12" i="99"/>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H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L48" i="98"/>
  <c r="AL52" i="98" s="1"/>
  <c r="AG48" i="98"/>
  <c r="AG52" i="98" s="1"/>
  <c r="AA48" i="98"/>
  <c r="AA52" i="98" s="1"/>
  <c r="U52" i="98"/>
  <c r="O48" i="98"/>
  <c r="R50" i="98" s="1"/>
  <c r="AJ41" i="98"/>
  <c r="AJ40" i="98"/>
  <c r="AJ32" i="98"/>
  <c r="AI32" i="98"/>
  <c r="AH32" i="98"/>
  <c r="AG32" i="98"/>
  <c r="AF32" i="98"/>
  <c r="AE32" i="98"/>
  <c r="AD32" i="98"/>
  <c r="AC32" i="98"/>
  <c r="AB32" i="98"/>
  <c r="AA32" i="98"/>
  <c r="Z32" i="98"/>
  <c r="Y32" i="98"/>
  <c r="X32" i="98"/>
  <c r="W32" i="98"/>
  <c r="V32" i="98"/>
  <c r="U32" i="98"/>
  <c r="T32" i="98"/>
  <c r="S32" i="98"/>
  <c r="R32" i="98"/>
  <c r="Q32" i="98"/>
  <c r="P32" i="98"/>
  <c r="O32" i="98"/>
  <c r="N32" i="98"/>
  <c r="M32" i="98"/>
  <c r="L32" i="98"/>
  <c r="K32" i="98"/>
  <c r="J32" i="98"/>
  <c r="I32" i="98"/>
  <c r="H32" i="98"/>
  <c r="G32" i="98"/>
  <c r="F32" i="98"/>
  <c r="AK31" i="98"/>
  <c r="AL31" i="98" s="1"/>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AI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J10" i="98" s="1"/>
  <c r="AL47" i="97"/>
  <c r="AL51" i="97" s="1"/>
  <c r="AG47" i="97"/>
  <c r="AG51" i="97" s="1"/>
  <c r="AA47" i="97"/>
  <c r="AA51" i="97" s="1"/>
  <c r="U47" i="97"/>
  <c r="U51" i="97" s="1"/>
  <c r="O47" i="97"/>
  <c r="I47" i="97"/>
  <c r="AJ40" i="97"/>
  <c r="AJ39" i="97"/>
  <c r="AL39" i="97"/>
  <c r="AJ32" i="97"/>
  <c r="AI32" i="97"/>
  <c r="AH32" i="97"/>
  <c r="AG32" i="97"/>
  <c r="AF32" i="97"/>
  <c r="AE32" i="97"/>
  <c r="AD32" i="97"/>
  <c r="AC32" i="97"/>
  <c r="AB32" i="97"/>
  <c r="AA32" i="97"/>
  <c r="Z32" i="97"/>
  <c r="Y32" i="97"/>
  <c r="X32" i="97"/>
  <c r="W32" i="97"/>
  <c r="V32" i="97"/>
  <c r="U32" i="97"/>
  <c r="T32" i="97"/>
  <c r="S32" i="97"/>
  <c r="R32" i="97"/>
  <c r="Q32" i="97"/>
  <c r="P32" i="97"/>
  <c r="O32" i="97"/>
  <c r="N32" i="97"/>
  <c r="M32" i="97"/>
  <c r="L32" i="97"/>
  <c r="K32" i="97"/>
  <c r="J32" i="97"/>
  <c r="I32" i="97"/>
  <c r="H32" i="97"/>
  <c r="G32" i="97"/>
  <c r="F32" i="97"/>
  <c r="AK31" i="97"/>
  <c r="AL31" i="97" s="1"/>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AH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I39" i="96"/>
  <c r="L39" i="96"/>
  <c r="O39" i="96"/>
  <c r="X39" i="96"/>
  <c r="AA39" i="96"/>
  <c r="AD39" i="96"/>
  <c r="AG39" i="96"/>
  <c r="E39" i="96"/>
  <c r="R39" i="96"/>
  <c r="U39" i="96"/>
  <c r="F39" i="96"/>
  <c r="AL49" i="96"/>
  <c r="AL51" i="96" s="1"/>
  <c r="AG49" i="96"/>
  <c r="AG51" i="96" s="1"/>
  <c r="AA49" i="96"/>
  <c r="AD51" i="96" s="1"/>
  <c r="U52" i="96"/>
  <c r="R52" i="96"/>
  <c r="I49" i="96"/>
  <c r="L52" i="96" s="1"/>
  <c r="E49" i="96"/>
  <c r="F52" i="96" s="1"/>
  <c r="C49" i="96"/>
  <c r="AJ42"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K30" i="96"/>
  <c r="AK29" i="96"/>
  <c r="AK28" i="96"/>
  <c r="AK27" i="96"/>
  <c r="AK26" i="96"/>
  <c r="AK25" i="96"/>
  <c r="AL25" i="96" s="1"/>
  <c r="AK24" i="96"/>
  <c r="AK23" i="96"/>
  <c r="AK22" i="96"/>
  <c r="AK21" i="96"/>
  <c r="AK20" i="96"/>
  <c r="AK19" i="96"/>
  <c r="AK18" i="96"/>
  <c r="AK17" i="96"/>
  <c r="AL17" i="96" s="1"/>
  <c r="AK16" i="96"/>
  <c r="AK15" i="96"/>
  <c r="U53" i="96" s="1"/>
  <c r="AK14" i="96"/>
  <c r="O53" i="96" s="1"/>
  <c r="AK13" i="96"/>
  <c r="AK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J11" i="96" s="1"/>
  <c r="AI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H10" i="96" s="1"/>
  <c r="AL47" i="95"/>
  <c r="AM49" i="95" s="1"/>
  <c r="AG47" i="95"/>
  <c r="AJ49" i="95" s="1"/>
  <c r="AA47" i="95"/>
  <c r="AD50" i="95" s="1"/>
  <c r="U47" i="95"/>
  <c r="X50" i="95" s="1"/>
  <c r="R50" i="95"/>
  <c r="I47" i="95"/>
  <c r="L50" i="95" s="1"/>
  <c r="E47" i="95"/>
  <c r="F49" i="95" s="1"/>
  <c r="C47" i="95"/>
  <c r="C50" i="95" s="1"/>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K28" i="95"/>
  <c r="AL28" i="95" s="1"/>
  <c r="AK27" i="95"/>
  <c r="AL27" i="95" s="1"/>
  <c r="AK26" i="95"/>
  <c r="AL26" i="95" s="1"/>
  <c r="AK25" i="95"/>
  <c r="AL25" i="95" s="1"/>
  <c r="AK24" i="95"/>
  <c r="AL24" i="95" s="1"/>
  <c r="AK23" i="95"/>
  <c r="AL23" i="95" s="1"/>
  <c r="AK22" i="95"/>
  <c r="AL22" i="95" s="1"/>
  <c r="AK21" i="95"/>
  <c r="AK20" i="95"/>
  <c r="AL20" i="95" s="1"/>
  <c r="AK19" i="95"/>
  <c r="AL19" i="95" s="1"/>
  <c r="AK18" i="95"/>
  <c r="AL18" i="95" s="1"/>
  <c r="AK17" i="95"/>
  <c r="AL17" i="95" s="1"/>
  <c r="AK16" i="95"/>
  <c r="AK15" i="95"/>
  <c r="AL15" i="95" s="1"/>
  <c r="AK14" i="95"/>
  <c r="AL14" i="95" s="1"/>
  <c r="AK13" i="95"/>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J44" i="94"/>
  <c r="AJ43" i="94"/>
  <c r="AJ42" i="94"/>
  <c r="AJ41" i="94"/>
  <c r="AJ40" i="94"/>
  <c r="AG39" i="94"/>
  <c r="AD39" i="94"/>
  <c r="AA39" i="94"/>
  <c r="X39" i="94"/>
  <c r="U39" i="94"/>
  <c r="R39" i="94"/>
  <c r="O39" i="94"/>
  <c r="L39" i="94"/>
  <c r="I39" i="94"/>
  <c r="F39" i="94"/>
  <c r="E39" i="94"/>
  <c r="D39" i="94"/>
  <c r="AL54" i="94"/>
  <c r="AL58" i="94" s="1"/>
  <c r="AG54" i="94"/>
  <c r="AG58" i="94" s="1"/>
  <c r="AA54" i="94"/>
  <c r="AA58" i="94" s="1"/>
  <c r="U54" i="94"/>
  <c r="O54" i="94"/>
  <c r="I54" i="94"/>
  <c r="E54" i="94"/>
  <c r="C54" i="94"/>
  <c r="C57" i="94" s="1"/>
  <c r="AJ47"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J40" i="93"/>
  <c r="AJ39" i="93"/>
  <c r="AL46" i="93"/>
  <c r="AL50" i="93" s="1"/>
  <c r="AG46" i="93"/>
  <c r="AG50" i="93" s="1"/>
  <c r="AA46" i="93"/>
  <c r="AA50" i="93" s="1"/>
  <c r="U46" i="93"/>
  <c r="O46" i="93"/>
  <c r="I46" i="93"/>
  <c r="E46" i="93"/>
  <c r="C46"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J10" i="93"/>
  <c r="AL39" i="93"/>
  <c r="C44" i="93" s="1"/>
  <c r="AL16" i="102"/>
  <c r="AL26" i="102"/>
  <c r="AL27" i="102"/>
  <c r="AL20" i="102"/>
  <c r="AH10" i="102"/>
  <c r="AL21" i="102"/>
  <c r="AL28" i="101"/>
  <c r="AH11" i="106"/>
  <c r="AI11" i="106"/>
  <c r="AI11" i="102"/>
  <c r="AH11" i="102"/>
  <c r="AJ44" i="101"/>
  <c r="AJ11" i="100"/>
  <c r="AH11" i="100"/>
  <c r="AI11" i="100"/>
  <c r="AJ11" i="98"/>
  <c r="AH11" i="98"/>
  <c r="AI11" i="97"/>
  <c r="AJ41" i="96"/>
  <c r="AL41" i="96" s="1"/>
  <c r="D39"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06" l="1"/>
  <c r="AL30" i="106"/>
  <c r="AH10" i="106"/>
  <c r="AL16" i="106"/>
  <c r="AL22" i="106"/>
  <c r="AK32" i="106"/>
  <c r="AL32" i="106" s="1"/>
  <c r="AL23" i="102"/>
  <c r="AL44" i="101"/>
  <c r="AL26" i="100"/>
  <c r="AL14" i="100"/>
  <c r="AL22" i="100"/>
  <c r="AL30" i="118"/>
  <c r="I51" i="97"/>
  <c r="O51" i="97"/>
  <c r="AJ11" i="97"/>
  <c r="AH11" i="96"/>
  <c r="AI10" i="96"/>
  <c r="AH10" i="95"/>
  <c r="I50" i="93"/>
  <c r="O50" i="93"/>
  <c r="AK43" i="119"/>
  <c r="AM41" i="119"/>
  <c r="AM44" i="119" s="1" a="1"/>
  <c r="AM44" i="119" s="1"/>
  <c r="AK43" i="120"/>
  <c r="AM41" i="120"/>
  <c r="AM44" i="120" s="1" a="1"/>
  <c r="AM44" i="120" s="1"/>
  <c r="AJ10" i="120"/>
  <c r="AJ11" i="120"/>
  <c r="AK43" i="117"/>
  <c r="AM41" i="117"/>
  <c r="AM44" i="117" s="1" a="1"/>
  <c r="AM44" i="117" s="1"/>
  <c r="I55" i="116"/>
  <c r="AL15" i="124"/>
  <c r="C51" i="97"/>
  <c r="AL16" i="95"/>
  <c r="O51" i="95"/>
  <c r="F58" i="101"/>
  <c r="E59" i="101"/>
  <c r="AK32" i="102"/>
  <c r="AL32" i="102" s="1"/>
  <c r="AL15" i="60"/>
  <c r="AL14" i="60"/>
  <c r="AL24" i="60"/>
  <c r="AL11" i="60"/>
  <c r="AL13" i="60"/>
  <c r="AL23" i="60"/>
  <c r="AL30" i="60"/>
  <c r="AL22" i="60"/>
  <c r="AL19" i="60"/>
  <c r="AL29" i="60"/>
  <c r="AL21" i="60"/>
  <c r="AL18" i="60"/>
  <c r="AL27" i="60"/>
  <c r="AK31" i="60"/>
  <c r="AL31" i="60" s="1"/>
  <c r="AL16" i="60"/>
  <c r="AL26" i="60"/>
  <c r="AL53" i="96"/>
  <c r="U51" i="118"/>
  <c r="C51" i="98"/>
  <c r="AG51" i="118"/>
  <c r="I59" i="101"/>
  <c r="AL51" i="118"/>
  <c r="AA53" i="96"/>
  <c r="AG53" i="96"/>
  <c r="C50" i="98"/>
  <c r="U51" i="99"/>
  <c r="O59" i="101"/>
  <c r="AA51" i="99"/>
  <c r="AG51" i="99"/>
  <c r="I53" i="96"/>
  <c r="I51" i="99"/>
  <c r="X55" i="102"/>
  <c r="F54" i="116"/>
  <c r="E51" i="118"/>
  <c r="AL51" i="99"/>
  <c r="AG59" i="101"/>
  <c r="L53" i="116"/>
  <c r="C50" i="118"/>
  <c r="C51" i="118"/>
  <c r="L50" i="119"/>
  <c r="I51" i="119"/>
  <c r="I51" i="118"/>
  <c r="AL59" i="101"/>
  <c r="O51" i="118"/>
  <c r="U59" i="101"/>
  <c r="D52" i="96"/>
  <c r="C53" i="96"/>
  <c r="E51" i="99"/>
  <c r="AA51" i="118"/>
  <c r="C51" i="99"/>
  <c r="O58" i="94"/>
  <c r="I58" i="94"/>
  <c r="E58" i="94"/>
  <c r="E53" i="96"/>
  <c r="AK32" i="96"/>
  <c r="AL32" i="96" s="1"/>
  <c r="U50" i="93"/>
  <c r="C50" i="93"/>
  <c r="AK32" i="93"/>
  <c r="AL32" i="93" s="1"/>
  <c r="AJ10" i="101"/>
  <c r="AL19" i="101"/>
  <c r="AL24" i="101"/>
  <c r="AL27" i="101"/>
  <c r="AL20" i="101"/>
  <c r="AH11" i="101"/>
  <c r="AL18" i="101"/>
  <c r="AL39" i="101"/>
  <c r="AL26" i="101"/>
  <c r="AL21" i="101"/>
  <c r="AL29" i="101"/>
  <c r="AL22" i="101"/>
  <c r="AI10" i="101"/>
  <c r="AH10" i="101"/>
  <c r="AL15" i="101"/>
  <c r="AL23" i="101"/>
  <c r="AL31" i="101"/>
  <c r="AD49" i="99"/>
  <c r="O49" i="99"/>
  <c r="F50" i="98"/>
  <c r="AL50" i="98"/>
  <c r="AL50" i="97"/>
  <c r="L55" i="102"/>
  <c r="I43" i="116"/>
  <c r="AJ10" i="116"/>
  <c r="AI10" i="107"/>
  <c r="AL26" i="107"/>
  <c r="AI11" i="94"/>
  <c r="AH11" i="94"/>
  <c r="AI10" i="116"/>
  <c r="AK32" i="116"/>
  <c r="AL32" i="116" s="1"/>
  <c r="AJ11" i="117"/>
  <c r="AI11" i="117"/>
  <c r="AK32" i="117"/>
  <c r="AL32" i="117" s="1"/>
  <c r="AK32" i="120"/>
  <c r="AL32" i="120" s="1"/>
  <c r="E51" i="119"/>
  <c r="L49" i="119"/>
  <c r="AI10" i="93"/>
  <c r="AJ11" i="93"/>
  <c r="AI11" i="93"/>
  <c r="I44" i="93"/>
  <c r="E50" i="93"/>
  <c r="AK32" i="94"/>
  <c r="AL32" i="94" s="1"/>
  <c r="AJ39" i="94"/>
  <c r="AI10" i="95"/>
  <c r="AH11" i="95"/>
  <c r="E49" i="95"/>
  <c r="AK32" i="95"/>
  <c r="AL32" i="95" s="1"/>
  <c r="AL39" i="95"/>
  <c r="C44" i="95" s="1"/>
  <c r="AI11" i="95"/>
  <c r="F50" i="95"/>
  <c r="AJ39" i="96"/>
  <c r="AL39" i="96" s="1"/>
  <c r="C46" i="96" s="1"/>
  <c r="AL40" i="96"/>
  <c r="E46" i="96" s="1"/>
  <c r="AJ10" i="96"/>
  <c r="AL18" i="96"/>
  <c r="AL26" i="96"/>
  <c r="AL12" i="96"/>
  <c r="AL20" i="96"/>
  <c r="AL28" i="96"/>
  <c r="AL19" i="96"/>
  <c r="AL27" i="96"/>
  <c r="AL14" i="96"/>
  <c r="AL22" i="96"/>
  <c r="AL30" i="96"/>
  <c r="AL15" i="96"/>
  <c r="AL23" i="96"/>
  <c r="AL31" i="96"/>
  <c r="F50" i="97"/>
  <c r="AJ10" i="97"/>
  <c r="AK32" i="97"/>
  <c r="AL32" i="97" s="1"/>
  <c r="AI10" i="97"/>
  <c r="E49" i="97"/>
  <c r="AL12" i="118"/>
  <c r="AL19" i="118"/>
  <c r="AL13" i="118"/>
  <c r="AL20" i="118"/>
  <c r="AL27" i="118"/>
  <c r="AL14" i="118"/>
  <c r="AL28" i="118"/>
  <c r="AL16" i="118"/>
  <c r="AL23" i="118"/>
  <c r="AL24" i="118"/>
  <c r="AL31" i="118"/>
  <c r="AK32" i="118"/>
  <c r="AL32" i="118" s="1"/>
  <c r="AL26" i="118"/>
  <c r="AI10" i="98"/>
  <c r="AH10" i="98"/>
  <c r="AL16" i="99"/>
  <c r="AL24" i="99"/>
  <c r="AL15" i="99"/>
  <c r="AI11" i="99"/>
  <c r="AJ11" i="99"/>
  <c r="AL19" i="99"/>
  <c r="AL27" i="99"/>
  <c r="AL18" i="99"/>
  <c r="AL26" i="99"/>
  <c r="AL13" i="99"/>
  <c r="AL21" i="99"/>
  <c r="AL29" i="99"/>
  <c r="AK32" i="99"/>
  <c r="AL32" i="99" s="1"/>
  <c r="AL14" i="99"/>
  <c r="AL22" i="99"/>
  <c r="AL30" i="99"/>
  <c r="AL23" i="99"/>
  <c r="AL31" i="99"/>
  <c r="AL30" i="100"/>
  <c r="AL19" i="100"/>
  <c r="AL27" i="100"/>
  <c r="AL13" i="100"/>
  <c r="AL21" i="100"/>
  <c r="AL29" i="100"/>
  <c r="AJ10" i="100"/>
  <c r="AL15" i="100"/>
  <c r="AL23" i="100"/>
  <c r="AL31" i="100"/>
  <c r="AL24" i="100"/>
  <c r="AK32" i="100"/>
  <c r="AL32" i="100" s="1"/>
  <c r="AL17" i="100"/>
  <c r="AL25" i="100"/>
  <c r="AL14" i="101"/>
  <c r="AL30" i="101"/>
  <c r="AL16" i="101"/>
  <c r="AM43" i="101"/>
  <c r="AL17" i="101"/>
  <c r="AL25" i="101"/>
  <c r="AM45" i="101"/>
  <c r="AL47" i="101"/>
  <c r="AM47" i="101"/>
  <c r="AL40" i="101"/>
  <c r="AL39" i="102"/>
  <c r="AL40" i="102"/>
  <c r="AL41" i="102"/>
  <c r="AL12" i="102"/>
  <c r="AL42" i="102"/>
  <c r="AL29" i="102"/>
  <c r="AL43" i="102"/>
  <c r="AL14" i="102"/>
  <c r="AL22" i="102"/>
  <c r="AJ38" i="124"/>
  <c r="AL38" i="124" s="1"/>
  <c r="AL31" i="107"/>
  <c r="AH10" i="107"/>
  <c r="AL14" i="107"/>
  <c r="AL16" i="107"/>
  <c r="AL24" i="107"/>
  <c r="AL17" i="107"/>
  <c r="AL24" i="106"/>
  <c r="AL17" i="106"/>
  <c r="AL25" i="106"/>
  <c r="AL12" i="106"/>
  <c r="AL20" i="106"/>
  <c r="AL28" i="106"/>
  <c r="AK32" i="98"/>
  <c r="AL32" i="98" s="1"/>
  <c r="D50" i="98"/>
  <c r="AL40" i="98"/>
  <c r="C45" i="98" s="1"/>
  <c r="AM48" i="93"/>
  <c r="AM49" i="93"/>
  <c r="AG50" i="98"/>
  <c r="AG52" i="96"/>
  <c r="AJ50" i="97"/>
  <c r="R50" i="97"/>
  <c r="R49" i="97"/>
  <c r="D49" i="100"/>
  <c r="O40" i="106"/>
  <c r="AL50" i="99"/>
  <c r="AG54" i="102"/>
  <c r="C49" i="100"/>
  <c r="AD49" i="97"/>
  <c r="AL51" i="98"/>
  <c r="E59" i="124"/>
  <c r="D56" i="94"/>
  <c r="R50" i="99"/>
  <c r="I59" i="124"/>
  <c r="C56" i="94"/>
  <c r="I52" i="96"/>
  <c r="O50" i="99"/>
  <c r="O59" i="124"/>
  <c r="AL49" i="95"/>
  <c r="AA59" i="124"/>
  <c r="AJ58" i="101"/>
  <c r="AL40" i="106"/>
  <c r="AG59" i="124"/>
  <c r="L51" i="96"/>
  <c r="I51" i="96"/>
  <c r="U49" i="100"/>
  <c r="AM41" i="106"/>
  <c r="AL59" i="124"/>
  <c r="AL41" i="106"/>
  <c r="U51" i="98"/>
  <c r="AL19" i="107"/>
  <c r="AL27" i="107"/>
  <c r="AL23" i="107"/>
  <c r="AJ11" i="107"/>
  <c r="AL12" i="107"/>
  <c r="AL20" i="107"/>
  <c r="AL28" i="107"/>
  <c r="AL13" i="107"/>
  <c r="AL21" i="107"/>
  <c r="AL29" i="107"/>
  <c r="AL30" i="107"/>
  <c r="AL22" i="107"/>
  <c r="AL25" i="107"/>
  <c r="AL15" i="107"/>
  <c r="AL18" i="107"/>
  <c r="AI11" i="107"/>
  <c r="AL39" i="94"/>
  <c r="C52" i="94" s="1"/>
  <c r="AI10" i="94"/>
  <c r="AH10" i="94"/>
  <c r="U58" i="94"/>
  <c r="AM39" i="94"/>
  <c r="E49" i="99"/>
  <c r="AA41" i="106"/>
  <c r="X56" i="94"/>
  <c r="O50" i="95"/>
  <c r="AL51" i="95"/>
  <c r="R49" i="95"/>
  <c r="U57" i="94"/>
  <c r="AJ50" i="95"/>
  <c r="F53" i="116"/>
  <c r="E54" i="116"/>
  <c r="F51" i="96"/>
  <c r="E50" i="99"/>
  <c r="E53" i="116"/>
  <c r="R51" i="98"/>
  <c r="AM57" i="94"/>
  <c r="C52" i="96"/>
  <c r="E51" i="96"/>
  <c r="F49" i="97"/>
  <c r="AG51" i="98"/>
  <c r="AM49" i="99"/>
  <c r="R40" i="106"/>
  <c r="AG51" i="95"/>
  <c r="AG49" i="97"/>
  <c r="AG50" i="97"/>
  <c r="AM50" i="98"/>
  <c r="C51" i="95"/>
  <c r="AG57" i="124"/>
  <c r="E51" i="95"/>
  <c r="I51" i="95"/>
  <c r="O41" i="106"/>
  <c r="U51" i="95"/>
  <c r="O50" i="98"/>
  <c r="O51" i="98"/>
  <c r="AM56" i="94"/>
  <c r="AJ49" i="93"/>
  <c r="AJ49" i="97"/>
  <c r="AA51" i="95"/>
  <c r="E48" i="93"/>
  <c r="D48" i="93"/>
  <c r="D49" i="95"/>
  <c r="F55" i="102"/>
  <c r="C49" i="95"/>
  <c r="I41" i="106"/>
  <c r="AD56" i="94"/>
  <c r="AG48" i="93"/>
  <c r="I40" i="106"/>
  <c r="E52" i="98"/>
  <c r="E50" i="98"/>
  <c r="AJ50" i="99"/>
  <c r="AM49" i="100"/>
  <c r="AA55" i="102"/>
  <c r="AG56" i="94"/>
  <c r="E51" i="98"/>
  <c r="AL49" i="100"/>
  <c r="AD54" i="102"/>
  <c r="AG50" i="99"/>
  <c r="AA51" i="98"/>
  <c r="I50" i="119"/>
  <c r="AL49" i="118"/>
  <c r="E49" i="120"/>
  <c r="X49" i="118"/>
  <c r="AD57" i="101"/>
  <c r="E55" i="102"/>
  <c r="AG41" i="106"/>
  <c r="AA58" i="124"/>
  <c r="D50" i="99"/>
  <c r="L49" i="99"/>
  <c r="R49" i="100"/>
  <c r="R50" i="100"/>
  <c r="I49" i="97"/>
  <c r="AG40" i="106"/>
  <c r="O49" i="93"/>
  <c r="AL57" i="94"/>
  <c r="D49" i="99"/>
  <c r="C50" i="99"/>
  <c r="I49" i="119"/>
  <c r="C49" i="120"/>
  <c r="L50" i="97"/>
  <c r="AG49" i="95"/>
  <c r="AL49" i="93"/>
  <c r="AA48" i="93"/>
  <c r="U56" i="94"/>
  <c r="AJ52" i="96"/>
  <c r="O50" i="97"/>
  <c r="AJ51" i="98"/>
  <c r="AM49" i="97"/>
  <c r="AL49" i="99"/>
  <c r="X49" i="100"/>
  <c r="AG58" i="101"/>
  <c r="L40" i="106"/>
  <c r="AJ48" i="93"/>
  <c r="I50" i="97"/>
  <c r="I50" i="99"/>
  <c r="AA58" i="101"/>
  <c r="E57" i="94"/>
  <c r="D49" i="93"/>
  <c r="D50" i="95"/>
  <c r="AA50" i="97"/>
  <c r="AD51" i="98"/>
  <c r="O57" i="124"/>
  <c r="C51" i="96"/>
  <c r="AA49" i="99"/>
  <c r="F49" i="118"/>
  <c r="D51" i="96"/>
  <c r="C48" i="93"/>
  <c r="AA49" i="93"/>
  <c r="AJ56" i="94"/>
  <c r="F56" i="94"/>
  <c r="AD49" i="95"/>
  <c r="R51" i="96"/>
  <c r="O51" i="96"/>
  <c r="AJ49" i="100"/>
  <c r="AD50" i="98"/>
  <c r="AJ50" i="100"/>
  <c r="E49" i="118"/>
  <c r="E49" i="119"/>
  <c r="AD49" i="93"/>
  <c r="F57" i="94"/>
  <c r="O52" i="96"/>
  <c r="AA49" i="97"/>
  <c r="AG50" i="100"/>
  <c r="E40" i="106"/>
  <c r="I54" i="116"/>
  <c r="E50" i="118"/>
  <c r="F50" i="119"/>
  <c r="AD50" i="97"/>
  <c r="AA50" i="99"/>
  <c r="U55" i="102"/>
  <c r="F41" i="106"/>
  <c r="I53" i="116"/>
  <c r="I49" i="120"/>
  <c r="U50" i="97"/>
  <c r="AA57" i="124"/>
  <c r="AA56" i="94"/>
  <c r="C40" i="106"/>
  <c r="AG57" i="94"/>
  <c r="E57" i="124"/>
  <c r="R55" i="102"/>
  <c r="D40" i="106"/>
  <c r="X50" i="97"/>
  <c r="X48" i="93"/>
  <c r="O55" i="102"/>
  <c r="L50" i="120"/>
  <c r="I51" i="120"/>
  <c r="AM52" i="96"/>
  <c r="X50" i="99"/>
  <c r="AL57" i="101"/>
  <c r="X51" i="98"/>
  <c r="R49" i="93"/>
  <c r="AG49" i="93"/>
  <c r="AJ57" i="94"/>
  <c r="X49" i="95"/>
  <c r="AJ51" i="96"/>
  <c r="AM50" i="97"/>
  <c r="X50" i="98"/>
  <c r="AL49" i="97"/>
  <c r="AM50" i="95"/>
  <c r="AJ57" i="101"/>
  <c r="D63" i="107"/>
  <c r="L49" i="120"/>
  <c r="U48" i="93"/>
  <c r="AD57" i="94"/>
  <c r="U49" i="95"/>
  <c r="U49" i="97"/>
  <c r="U50" i="98"/>
  <c r="AA49" i="100"/>
  <c r="AD50" i="100"/>
  <c r="R54" i="102"/>
  <c r="D41" i="106"/>
  <c r="AL52" i="96"/>
  <c r="X49" i="97"/>
  <c r="F51" i="117"/>
  <c r="X63" i="107"/>
  <c r="L57" i="94"/>
  <c r="L56" i="94"/>
  <c r="E50" i="95"/>
  <c r="X51" i="96"/>
  <c r="L51" i="98"/>
  <c r="I51" i="98"/>
  <c r="L50" i="98"/>
  <c r="U63" i="107"/>
  <c r="I50" i="117"/>
  <c r="F49" i="93"/>
  <c r="AL50" i="95"/>
  <c r="F49" i="99"/>
  <c r="AM51" i="98"/>
  <c r="X62" i="107"/>
  <c r="I63" i="107"/>
  <c r="E51" i="117"/>
  <c r="U51" i="96"/>
  <c r="D69" i="107"/>
  <c r="F48" i="93"/>
  <c r="I57" i="94"/>
  <c r="X52" i="96"/>
  <c r="I50" i="95"/>
  <c r="C49" i="97"/>
  <c r="E49" i="100"/>
  <c r="F49" i="100"/>
  <c r="I56" i="94"/>
  <c r="D49" i="97"/>
  <c r="O57" i="101"/>
  <c r="I51" i="117"/>
  <c r="D49" i="118"/>
  <c r="C49" i="119"/>
  <c r="AL54" i="102"/>
  <c r="X41" i="106"/>
  <c r="L57" i="124"/>
  <c r="O56" i="94"/>
  <c r="R58" i="101"/>
  <c r="C50" i="100"/>
  <c r="O58" i="101"/>
  <c r="AA50" i="100"/>
  <c r="U40" i="106"/>
  <c r="U41" i="106"/>
  <c r="L62" i="107"/>
  <c r="AA51" i="96"/>
  <c r="AL55" i="102"/>
  <c r="AG63" i="107"/>
  <c r="L50" i="117"/>
  <c r="F49" i="120"/>
  <c r="AD57" i="124"/>
  <c r="I49" i="95"/>
  <c r="D50" i="97"/>
  <c r="F50" i="100"/>
  <c r="AM54" i="102"/>
  <c r="C50" i="97"/>
  <c r="AJ50" i="118"/>
  <c r="C62" i="107"/>
  <c r="AL50" i="118"/>
  <c r="AA50" i="118"/>
  <c r="X57" i="94"/>
  <c r="L63" i="107"/>
  <c r="AD50" i="118"/>
  <c r="F62" i="107"/>
  <c r="AD49" i="118"/>
  <c r="C49" i="118"/>
  <c r="U50" i="95"/>
  <c r="C49" i="93"/>
  <c r="AG62" i="107"/>
  <c r="L54" i="116"/>
  <c r="AM49" i="118"/>
  <c r="X57" i="101"/>
  <c r="I49" i="118"/>
  <c r="X49" i="93"/>
  <c r="O49" i="97"/>
  <c r="L50" i="99"/>
  <c r="AJ49" i="99"/>
  <c r="U49" i="118"/>
  <c r="L50" i="118"/>
  <c r="I49" i="93"/>
  <c r="I50" i="100"/>
  <c r="AD40" i="106"/>
  <c r="C54" i="102"/>
  <c r="AD62" i="107"/>
  <c r="F50" i="120"/>
  <c r="I48" i="93"/>
  <c r="O57" i="94"/>
  <c r="AG50" i="95"/>
  <c r="I50" i="118"/>
  <c r="C69" i="107"/>
  <c r="L49" i="100"/>
  <c r="U58" i="101"/>
  <c r="AA40" i="106"/>
  <c r="U49" i="93"/>
  <c r="R48" i="93"/>
  <c r="AL48" i="93"/>
  <c r="R56" i="94"/>
  <c r="D57" i="94"/>
  <c r="AA50" i="95"/>
  <c r="AA49" i="95"/>
  <c r="O49" i="95"/>
  <c r="E52" i="96"/>
  <c r="AD52" i="96"/>
  <c r="AM51" i="96"/>
  <c r="AA50" i="98"/>
  <c r="U50" i="100"/>
  <c r="O50" i="100"/>
  <c r="AM50" i="100"/>
  <c r="C57" i="101"/>
  <c r="AD58" i="101"/>
  <c r="X54" i="102"/>
  <c r="F54" i="102"/>
  <c r="E41" i="106"/>
  <c r="AJ41" i="106"/>
  <c r="AD55" i="102"/>
  <c r="L49" i="97"/>
  <c r="E63" i="107"/>
  <c r="E62" i="107"/>
  <c r="AD63" i="107"/>
  <c r="D62" i="107"/>
  <c r="F50" i="117"/>
  <c r="AJ49" i="118"/>
  <c r="D50" i="118"/>
  <c r="L48" i="93"/>
  <c r="L49" i="95"/>
  <c r="AA52" i="96"/>
  <c r="X49" i="99"/>
  <c r="O62" i="107"/>
  <c r="AA63" i="107"/>
  <c r="L49" i="93"/>
  <c r="U49" i="99"/>
  <c r="I49" i="100"/>
  <c r="U57" i="101"/>
  <c r="AL24" i="124"/>
  <c r="AL25" i="124"/>
  <c r="AL58" i="124"/>
  <c r="AL57" i="124"/>
  <c r="AI11" i="101"/>
  <c r="AK32" i="101"/>
  <c r="AL32" i="101" s="1"/>
  <c r="F57" i="101"/>
  <c r="AL42" i="101"/>
  <c r="AL45" i="101"/>
  <c r="AL58" i="101"/>
  <c r="E58" i="101"/>
  <c r="AL41" i="101"/>
  <c r="E57" i="101"/>
  <c r="AM57" i="101"/>
  <c r="AL46" i="101"/>
  <c r="I54" i="102"/>
  <c r="AL24" i="102"/>
  <c r="AL15" i="102"/>
  <c r="AL30" i="102"/>
  <c r="AL44" i="102"/>
  <c r="AG55" i="102"/>
  <c r="AJ54" i="102"/>
  <c r="AL19" i="102"/>
  <c r="AL31" i="102"/>
  <c r="I55" i="102"/>
  <c r="AL13" i="102"/>
  <c r="AL18" i="102"/>
  <c r="AL28" i="102"/>
  <c r="AL17" i="102"/>
  <c r="AJ38" i="102"/>
  <c r="AL38" i="102" s="1"/>
  <c r="E49" i="102" s="1"/>
  <c r="AL13" i="101"/>
  <c r="AJ38" i="101"/>
  <c r="AL38" i="101" s="1"/>
  <c r="C52" i="101" s="1"/>
  <c r="L57" i="101"/>
  <c r="I57" i="101"/>
  <c r="I58" i="101"/>
  <c r="AL39" i="124"/>
  <c r="AL41" i="124"/>
  <c r="I58" i="124"/>
  <c r="AL17" i="124"/>
  <c r="AJ58" i="124"/>
  <c r="R57" i="124"/>
  <c r="I57" i="124"/>
  <c r="AM58" i="124"/>
  <c r="AL16" i="124"/>
  <c r="AL12" i="124"/>
  <c r="AL20" i="124"/>
  <c r="AL27" i="124"/>
  <c r="AM43" i="124"/>
  <c r="O58" i="124"/>
  <c r="F57" i="124"/>
  <c r="AL21" i="124"/>
  <c r="AL28" i="124"/>
  <c r="AK32" i="124"/>
  <c r="AL32" i="124" s="1"/>
  <c r="AL44" i="124"/>
  <c r="AL46" i="124"/>
  <c r="AL14" i="124"/>
  <c r="AM45" i="124"/>
  <c r="AL23" i="124"/>
  <c r="AL30" i="124"/>
  <c r="AM47" i="124"/>
  <c r="AL13" i="96"/>
  <c r="AL21" i="96"/>
  <c r="AL29" i="96"/>
  <c r="AH10" i="99"/>
  <c r="AL21" i="106"/>
  <c r="E51" i="97"/>
  <c r="AI9" i="60"/>
  <c r="AI10" i="60"/>
  <c r="AL12" i="60"/>
  <c r="AD48" i="93"/>
  <c r="AL56" i="94"/>
  <c r="E44" i="93"/>
  <c r="C58" i="94"/>
  <c r="AI10" i="99"/>
  <c r="AI10" i="106"/>
  <c r="AM63" i="107"/>
  <c r="AL62" i="107"/>
  <c r="AJ9" i="60"/>
  <c r="AJ10" i="99"/>
  <c r="AL12" i="99"/>
  <c r="AL20" i="99"/>
  <c r="AL28" i="99"/>
  <c r="AJ10" i="102"/>
  <c r="AL18" i="106"/>
  <c r="AL26" i="106"/>
  <c r="AL13" i="106"/>
  <c r="AJ10" i="60"/>
  <c r="AL28" i="60"/>
  <c r="AL20" i="60"/>
  <c r="O48" i="93"/>
  <c r="AA57" i="94"/>
  <c r="AL16" i="96"/>
  <c r="AL24" i="96"/>
  <c r="AL12" i="100"/>
  <c r="AL20" i="100"/>
  <c r="AL28" i="100"/>
  <c r="R63" i="107"/>
  <c r="E52" i="94"/>
  <c r="AL16" i="100"/>
  <c r="AL27" i="106"/>
  <c r="C52" i="98"/>
  <c r="R57" i="94"/>
  <c r="I44" i="100"/>
  <c r="E44" i="100"/>
  <c r="C44" i="100"/>
  <c r="R62" i="107"/>
  <c r="AM62" i="107"/>
  <c r="AL17" i="60"/>
  <c r="I44" i="97"/>
  <c r="E44" i="97"/>
  <c r="C44" i="97"/>
  <c r="E44" i="99"/>
  <c r="C44" i="99"/>
  <c r="AJ10" i="106"/>
  <c r="AL19" i="106"/>
  <c r="AJ44" i="107"/>
  <c r="AL25" i="60"/>
  <c r="E49" i="93"/>
  <c r="E56" i="94"/>
  <c r="AJ50" i="98"/>
  <c r="AL13" i="95"/>
  <c r="AL21" i="95"/>
  <c r="AL29" i="95"/>
  <c r="O52" i="98"/>
  <c r="AL17" i="99"/>
  <c r="AL25" i="99"/>
  <c r="AL15" i="106"/>
  <c r="AL23" i="106"/>
  <c r="AL31" i="106"/>
  <c r="AJ63" i="107"/>
  <c r="AK32" i="107"/>
  <c r="AL32" i="107" s="1"/>
  <c r="AI11" i="116"/>
  <c r="I52" i="117"/>
  <c r="AL21" i="118"/>
  <c r="R50" i="118"/>
  <c r="AH10" i="119"/>
  <c r="AI10" i="119"/>
  <c r="AH10" i="120"/>
  <c r="X57" i="124"/>
  <c r="X58" i="124"/>
  <c r="U58" i="124"/>
  <c r="I52" i="98"/>
  <c r="AI11" i="124"/>
  <c r="AJ11" i="124"/>
  <c r="AH11" i="124"/>
  <c r="R49" i="118"/>
  <c r="AL17" i="118"/>
  <c r="D57" i="124"/>
  <c r="C44" i="118"/>
  <c r="E44" i="118"/>
  <c r="C50" i="117"/>
  <c r="AH10" i="117"/>
  <c r="O50" i="118"/>
  <c r="U50" i="118"/>
  <c r="AI10" i="118"/>
  <c r="AG49" i="118"/>
  <c r="AI11" i="118"/>
  <c r="AI11" i="119"/>
  <c r="AJ11" i="119"/>
  <c r="AK32" i="119"/>
  <c r="AL32" i="119" s="1"/>
  <c r="E52" i="117"/>
  <c r="AH11" i="118"/>
  <c r="E51" i="120"/>
  <c r="AH11" i="116"/>
  <c r="AI10" i="117"/>
  <c r="AL15" i="117"/>
  <c r="AH10" i="118"/>
  <c r="AJ10" i="119"/>
  <c r="AL15" i="119"/>
  <c r="F49" i="119"/>
  <c r="E50" i="119"/>
  <c r="AL31" i="124"/>
  <c r="AH10" i="124"/>
  <c r="AL18" i="124"/>
  <c r="AL13" i="124"/>
  <c r="AL29" i="124"/>
  <c r="AJ57" i="124"/>
  <c r="AI10" i="124"/>
  <c r="AL19" i="124"/>
  <c r="E58" i="124"/>
  <c r="AL26" i="124"/>
  <c r="AJ10" i="124"/>
  <c r="E44" i="95" l="1"/>
  <c r="I45" i="116"/>
  <c r="AH43" i="116" s="1"/>
  <c r="E45" i="98"/>
  <c r="I52" i="101"/>
  <c r="AL44" i="107"/>
  <c r="C57" i="107" s="1"/>
  <c r="C49" i="102"/>
  <c r="E52" i="101"/>
  <c r="I52" i="124"/>
  <c r="AM44" i="107"/>
  <c r="E57" i="107" s="1"/>
  <c r="E52" i="124"/>
  <c r="C52" i="124"/>
  <c r="AK43" i="116" l="1"/>
  <c r="AM41" i="116"/>
  <c r="AM44" i="116" s="1" a="1"/>
  <c r="AM44"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<sst xmlns="http://schemas.openxmlformats.org/spreadsheetml/2006/main" count="2858" uniqueCount="363">
  <si>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</si>
  <si>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</si>
  <si>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</si>
  <si>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</si>
  <si>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</si>
  <si>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</si>
  <si>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</si>
  <si>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</si>
  <si>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</si>
  <si>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</si>
  <si>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</si>
  <si>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</si>
  <si>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</si>
  <si>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</si>
  <si>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</si>
  <si>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</si>
  <si>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</si>
  <si>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</si>
  <si>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</si>
  <si>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</si>
  <si>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</si>
  <si>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</si>
  <si>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</si>
  <si>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</si>
  <si>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</si>
  <si>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</si>
  <si>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</si>
  <si>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</si>
  <si>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</si>
  <si>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</si>
  <si>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</si>
  <si>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</si>
  <si>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</si>
  <si>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</si>
  <si>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</si>
  <si>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</si>
  <si>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</si>
  <si>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</si>
  <si>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</si>
  <si>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</si>
  <si>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</si>
  <si>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</si>
  <si>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</si>
  <si>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</si>
  <si>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</si>
  <si>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</si>
  <si>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</si>
  <si>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</si>
  <si>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</si>
  <si>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</si>
  <si>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</si>
  <si>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</si>
  <si>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</si>
  <si>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</si>
  <si>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</si>
  <si>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</si>
  <si>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</si>
  <si>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</si>
  <si>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</si>
  <si>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</si>
  <si>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</si>
  <si>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</si>
  <si>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</si>
  <si>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</si>
  <si>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</si>
  <si>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</si>
  <si>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</si>
  <si>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</si>
  <si>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</si>
  <si>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</si>
  <si>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</si>
  <si>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</si>
  <si>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</si>
  <si>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</si>
  <si>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</si>
  <si>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</si>
  <si>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</si>
  <si>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</si>
  <si>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</si>
  <si>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</si>
  <si>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</si>
  <si>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</si>
  <si>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</si>
  <si>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</si>
  <si>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</si>
  <si>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</si>
  <si>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</si>
  <si>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</si>
  <si>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</si>
  <si>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</si>
  <si>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</si>
  <si>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</si>
  <si>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</si>
  <si>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</si>
  <si>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</si>
  <si>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</si>
  <si>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</si>
  <si>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</si>
  <si>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</si>
  <si>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</si>
  <si>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</si>
  <si>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</si>
  <si>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</si>
  <si>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</si>
  <si>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</si>
  <si>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</si>
  <si>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</si>
  <si>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</si>
  <si>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</si>
  <si>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</si>
  <si>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</si>
  <si>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</si>
  <si>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</si>
  <si>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</si>
  <si>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</si>
  <si>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</si>
  <si>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</si>
  <si>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</si>
  <si>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</si>
  <si>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</si>
  <si>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</si>
  <si>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</si>
  <si>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</si>
  <si>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</si>
  <si>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</si>
  <si>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</si>
  <si>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</si>
  <si>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</si>
  <si>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</si>
  <si>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</si>
  <si>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</si>
  <si>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</si>
  <si>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</si>
  <si>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</si>
  <si>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</si>
  <si>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</si>
  <si>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</si>
  <si>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</si>
  <si>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</si>
  <si>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</si>
  <si>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</si>
  <si>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</si>
  <si>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</si>
  <si>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</si>
  <si>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</si>
  <si>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</si>
  <si>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</si>
  <si>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</si>
  <si>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</si>
  <si>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</si>
  <si>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</si>
  <si>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</si>
  <si>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</si>
  <si>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</si>
  <si>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</si>
  <si>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</si>
  <si>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</si>
  <si>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</si>
  <si>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</si>
  <si>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</si>
  <si>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</si>
  <si>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</si>
  <si>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</si>
  <si>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</si>
  <si>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</si>
  <si>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</si>
  <si>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</si>
  <si>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</si>
  <si>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</si>
  <si>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</si>
  <si>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</si>
  <si>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</si>
  <si>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</si>
  <si>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</si>
  <si>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</si>
  <si>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</si>
  <si>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</si>
  <si>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</si>
  <si>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</si>
  <si>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</si>
  <si>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</si>
  <si>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</si>
  <si>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</si>
  <si>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</si>
  <si>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</si>
  <si>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</si>
  <si>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</si>
  <si>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</si>
  <si>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</si>
  <si>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</si>
  <si>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</si>
  <si>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</si>
  <si>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</si>
  <si>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</si>
  <si>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</si>
  <si>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</si>
  <si>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</si>
  <si>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</si>
  <si>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</si>
  <si>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</si>
  <si>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</si>
  <si>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</si>
  <si>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</si>
  <si>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</si>
  <si>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</si>
  <si>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</si>
  <si>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</si>
  <si>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</si>
  <si>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</si>
  <si>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</si>
  <si>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</si>
  <si>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</si>
  <si>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</si>
  <si>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</si>
  <si>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</si>
  <si>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</si>
  <si>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</si>
  <si>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</si>
  <si>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</si>
  <si>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</si>
  <si>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</si>
  <si>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</si>
  <si>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</si>
  <si>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</si>
  <si>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</si>
  <si>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</si>
  <si>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</si>
  <si>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</si>
  <si>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</si>
  <si>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</si>
  <si>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</si>
  <si>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</si>
  <si>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</si>
  <si>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</si>
  <si>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</si>
  <si>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</si>
  <si>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</si>
  <si>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</si>
  <si>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</si>
  <si>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</si>
  <si>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</si>
  <si>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</si>
  <si>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</si>
  <si>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</si>
  <si>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</si>
  <si>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</si>
  <si>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</si>
  <si>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</si>
  <si>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</si>
  <si>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</si>
  <si>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</si>
  <si>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</si>
  <si>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</si>
  <si>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</si>
  <si>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</si>
  <si>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</si>
  <si>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</si>
  <si>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</si>
  <si>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</si>
  <si>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</si>
  <si>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</si>
  <si>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</si>
  <si>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</si>
  <si>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</si>
  <si>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</si>
  <si>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</si>
  <si>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</si>
  <si>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</si>
  <si>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</si>
  <si>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</si>
  <si>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</si>
  <si>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</si>
  <si>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</si>
  <si>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</si>
  <si>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</si>
  <si>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</si>
  <si>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</si>
  <si>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</si>
  <si>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</si>
  <si>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</si>
  <si>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</si>
  <si>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</si>
  <si>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</si>
  <si>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</si>
  <si>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</si>
  <si>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</si>
  <si>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</si>
  <si>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</si>
  <si>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</si>
  <si>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</si>
  <si>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</si>
  <si>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</si>
  <si>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</si>
  <si>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</si>
  <si>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</si>
  <si>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</si>
  <si>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</si>
  <si>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</si>
  <si>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</si>
  <si>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</si>
  <si>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</si>
  <si>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</si>
  <si>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</si>
  <si>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</si>
  <si>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</si>
  <si>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</si>
  <si>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</si>
  <si>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</si>
  <si>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</si>
  <si>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</si>
  <si>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</si>
  <si>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</si>
  <si>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</si>
  <si>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</si>
  <si>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</si>
  <si>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</si>
  <si>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</si>
  <si>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</si>
  <si>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</si>
  <si>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</si>
  <si>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</si>
  <si>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</si>
  <si>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</si>
  <si>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</si>
  <si>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</si>
  <si>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</si>
  <si>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</si>
  <si>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</si>
  <si>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</si>
  <si>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</si>
  <si>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</si>
  <si>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</si>
  <si>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</si>
  <si>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児童発達支援</t>
    <rPh sb="0" eb="2">
      <t>ジドウ</t>
    </rPh>
    <rPh sb="2" eb="4">
      <t>ハッタツ</t>
    </rPh>
    <rPh sb="4" eb="6">
      <t>シエン</t>
    </rPh>
    <phoneticPr fontId="1"/>
  </si>
  <si>
    <t>放課後等デイサービス</t>
    <rPh sb="0" eb="4">
      <t>ホウカゴトウ</t>
    </rPh>
    <phoneticPr fontId="1"/>
  </si>
  <si>
    <t>◎勤務形態一覧目次</t>
    <rPh sb="1" eb="3">
      <t>キンム</t>
    </rPh>
    <rPh sb="3" eb="5">
      <t>ケイタイ</t>
    </rPh>
    <rPh sb="5" eb="7">
      <t>イチラン</t>
    </rPh>
    <rPh sb="7" eb="9">
      <t>モクジ</t>
    </rPh>
    <phoneticPr fontId="31"/>
  </si>
  <si>
    <t>勤務形態一覧表（居宅介護）</t>
    <rPh sb="0" eb="7">
      <t>キンムケイタイイチランヒョウ</t>
    </rPh>
    <rPh sb="8" eb="12">
      <t>キョタクカイゴ</t>
    </rPh>
    <phoneticPr fontId="31"/>
  </si>
  <si>
    <t>勤務形態一覧表（重度訪問介護）</t>
    <rPh sb="0" eb="7">
      <t>キンムケイタイイチランヒョウ</t>
    </rPh>
    <rPh sb="8" eb="12">
      <t>ジュウドホウモン</t>
    </rPh>
    <rPh sb="12" eb="14">
      <t>カイゴ</t>
    </rPh>
    <phoneticPr fontId="31"/>
  </si>
  <si>
    <t>勤務形態一覧表（同行援護）</t>
    <rPh sb="0" eb="7">
      <t>キンムケイタイイチランヒョウ</t>
    </rPh>
    <rPh sb="8" eb="12">
      <t>ドウコウエンゴ</t>
    </rPh>
    <phoneticPr fontId="31"/>
  </si>
  <si>
    <t>勤務形態一覧表（行動援護）</t>
    <rPh sb="0" eb="7">
      <t>キンムケイタイイチランヒョウ</t>
    </rPh>
    <rPh sb="8" eb="12">
      <t>コウドウエンゴ</t>
    </rPh>
    <phoneticPr fontId="31"/>
  </si>
  <si>
    <t>勤務形態一覧表（療養介護）</t>
    <rPh sb="0" eb="7">
      <t>キンムケイタイイチランヒョウ</t>
    </rPh>
    <rPh sb="8" eb="12">
      <t>リョウヨウカイゴ</t>
    </rPh>
    <phoneticPr fontId="31"/>
  </si>
  <si>
    <t>勤務形態一覧表（生活介護）</t>
    <rPh sb="0" eb="7">
      <t>キンムケイタイイチランヒョウ</t>
    </rPh>
    <rPh sb="8" eb="12">
      <t>セイカツカイゴ</t>
    </rPh>
    <phoneticPr fontId="31"/>
  </si>
  <si>
    <t>勤務形態一覧表（短期入所・併設型）</t>
    <rPh sb="0" eb="7">
      <t>キンムケイタイイチランヒョウ</t>
    </rPh>
    <rPh sb="8" eb="12">
      <t>タンキニュウショ</t>
    </rPh>
    <rPh sb="13" eb="16">
      <t>ヘイセツガタ</t>
    </rPh>
    <phoneticPr fontId="31"/>
  </si>
  <si>
    <t>勤務形態一覧表（短期入所・空床型）</t>
    <rPh sb="0" eb="7">
      <t>キンムケイタイイチランヒョウ</t>
    </rPh>
    <rPh sb="8" eb="12">
      <t>タンキニュウショ</t>
    </rPh>
    <rPh sb="13" eb="15">
      <t>クウショウ</t>
    </rPh>
    <rPh sb="15" eb="16">
      <t>ガタ</t>
    </rPh>
    <phoneticPr fontId="31"/>
  </si>
  <si>
    <t>勤務形態一覧表（短期入所・単独型）</t>
    <rPh sb="0" eb="7">
      <t>キンムケイタイイチランヒョウ</t>
    </rPh>
    <rPh sb="8" eb="12">
      <t>タンキニュウショ</t>
    </rPh>
    <rPh sb="13" eb="16">
      <t>タンドクガタ</t>
    </rPh>
    <phoneticPr fontId="31"/>
  </si>
  <si>
    <t>勤務形態一覧表（重度障害者等包括支援）</t>
    <rPh sb="0" eb="7">
      <t>キンムケイタイイチランヒョウ</t>
    </rPh>
    <rPh sb="8" eb="10">
      <t>ジュウド</t>
    </rPh>
    <rPh sb="10" eb="13">
      <t>ショウガイシャ</t>
    </rPh>
    <rPh sb="13" eb="14">
      <t>トウ</t>
    </rPh>
    <rPh sb="14" eb="16">
      <t>ホウカツ</t>
    </rPh>
    <rPh sb="16" eb="18">
      <t>シエン</t>
    </rPh>
    <phoneticPr fontId="31"/>
  </si>
  <si>
    <t>勤務形態一覧表（機能訓練）</t>
    <rPh sb="0" eb="7">
      <t>キンムケイタイイチランヒョウ</t>
    </rPh>
    <rPh sb="8" eb="12">
      <t>キノウクンレン</t>
    </rPh>
    <phoneticPr fontId="31"/>
  </si>
  <si>
    <t>勤務形態一覧表（生活訓練）</t>
    <rPh sb="0" eb="7">
      <t>キンムケイタイイチランヒョウ</t>
    </rPh>
    <rPh sb="8" eb="12">
      <t>セイカツクンレン</t>
    </rPh>
    <phoneticPr fontId="31"/>
  </si>
  <si>
    <t>勤務形態一覧表（就労選択支援）</t>
    <rPh sb="0" eb="7">
      <t>キンムケイタイイチランヒョウ</t>
    </rPh>
    <rPh sb="8" eb="10">
      <t>シュウロウ</t>
    </rPh>
    <rPh sb="10" eb="12">
      <t>センタク</t>
    </rPh>
    <rPh sb="12" eb="14">
      <t>シエン</t>
    </rPh>
    <phoneticPr fontId="31"/>
  </si>
  <si>
    <t>勤務形態一覧表（就労移行支援）</t>
    <rPh sb="0" eb="7">
      <t>キンムケイタイイチランヒョウ</t>
    </rPh>
    <rPh sb="8" eb="14">
      <t>シュウロウイコウシエン</t>
    </rPh>
    <phoneticPr fontId="31"/>
  </si>
  <si>
    <t>勤務形態一覧表（就労定着支援）</t>
    <rPh sb="0" eb="7">
      <t>キンムケイタイイチランヒョウ</t>
    </rPh>
    <rPh sb="8" eb="10">
      <t>シュウロウ</t>
    </rPh>
    <rPh sb="10" eb="12">
      <t>テイチャク</t>
    </rPh>
    <rPh sb="12" eb="14">
      <t>シエン</t>
    </rPh>
    <phoneticPr fontId="31"/>
  </si>
  <si>
    <t>勤務形態一覧表（自立生活援助）</t>
    <rPh sb="0" eb="7">
      <t>キンムケイタイイチランヒョウ</t>
    </rPh>
    <rPh sb="8" eb="14">
      <t>ジリツセイカツエンジョ</t>
    </rPh>
    <phoneticPr fontId="31"/>
  </si>
  <si>
    <t>勤務形態一覧表（共同生活援助・介護サービス包括型）</t>
    <rPh sb="0" eb="7">
      <t>キンムケイタイイチランヒョウ</t>
    </rPh>
    <rPh sb="8" eb="14">
      <t>キョウドウセイカツエンジョ</t>
    </rPh>
    <rPh sb="15" eb="17">
      <t>カイゴ</t>
    </rPh>
    <rPh sb="21" eb="24">
      <t>ホウカツガタ</t>
    </rPh>
    <phoneticPr fontId="31"/>
  </si>
  <si>
    <t>勤務形態一覧表（共同生活援助・外部サービス利用型）</t>
    <rPh sb="0" eb="7">
      <t>キンムケイタイイチランヒョウ</t>
    </rPh>
    <rPh sb="8" eb="14">
      <t>キョウドウセイカツエンジョ</t>
    </rPh>
    <rPh sb="15" eb="17">
      <t>ガイブ</t>
    </rPh>
    <rPh sb="21" eb="24">
      <t>リヨウガタ</t>
    </rPh>
    <phoneticPr fontId="31"/>
  </si>
  <si>
    <t>勤務形態一覧表（共同生活援助・日中サービス型）</t>
    <rPh sb="0" eb="7">
      <t>キンムケイタイイチランヒョウ</t>
    </rPh>
    <rPh sb="8" eb="14">
      <t>キョウドウセイカツエンジョ</t>
    </rPh>
    <rPh sb="15" eb="17">
      <t>ニッチュウ</t>
    </rPh>
    <rPh sb="21" eb="22">
      <t>ガタ</t>
    </rPh>
    <phoneticPr fontId="31"/>
  </si>
  <si>
    <t>勤務形態一覧表（障害者支援施設）</t>
    <rPh sb="0" eb="7">
      <t>キンムケイタイイチランヒョウ</t>
    </rPh>
    <rPh sb="8" eb="11">
      <t>ショウガイシャ</t>
    </rPh>
    <rPh sb="11" eb="13">
      <t>シエン</t>
    </rPh>
    <rPh sb="13" eb="15">
      <t>シセツ</t>
    </rPh>
    <phoneticPr fontId="31"/>
  </si>
  <si>
    <t>勤務形態一覧表（一般相談支援）</t>
    <rPh sb="0" eb="7">
      <t>キンムケイタイイチランヒョウ</t>
    </rPh>
    <rPh sb="8" eb="12">
      <t>イッパンソウダン</t>
    </rPh>
    <rPh sb="12" eb="14">
      <t>シエン</t>
    </rPh>
    <phoneticPr fontId="31"/>
  </si>
  <si>
    <t>目次</t>
    <rPh sb="0" eb="2">
      <t>モクジ</t>
    </rPh>
    <phoneticPr fontId="3"/>
  </si>
  <si>
    <t>目次</t>
    <rPh sb="0" eb="2">
      <t>モクジ</t>
    </rPh>
    <phoneticPr fontId="31"/>
  </si>
  <si>
    <t>従業者の勤務の体制及び勤務形態一覧表</t>
    <phoneticPr fontId="8"/>
  </si>
  <si>
    <t>目次</t>
    <rPh sb="0" eb="2">
      <t>モクジ</t>
    </rPh>
    <phoneticPr fontId="3"/>
  </si>
  <si>
    <t>勤務形態一覧表（就労継続支援A型・B型）</t>
    <rPh sb="0" eb="4">
      <t>キンムケイタイ</t>
    </rPh>
    <rPh sb="4" eb="7">
      <t>イチランヒョウ</t>
    </rPh>
    <rPh sb="8" eb="14">
      <t>シュウロウケイゾクシエン</t>
    </rPh>
    <rPh sb="15" eb="16">
      <t>ガタ</t>
    </rPh>
    <rPh sb="18" eb="19">
      <t>ガタ</t>
    </rPh>
    <phoneticPr fontId="31"/>
  </si>
  <si>
    <t>勤務形態一覧表（認定指定就労移行支援）</t>
    <rPh sb="0" eb="4">
      <t>キンムケイタイ</t>
    </rPh>
    <rPh sb="4" eb="7">
      <t>イチランヒョウ</t>
    </rPh>
    <rPh sb="8" eb="10">
      <t>ニンテイ</t>
    </rPh>
    <rPh sb="10" eb="12">
      <t>シテイ</t>
    </rPh>
    <rPh sb="12" eb="18">
      <t>シュウロウイコウシエン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</si>
</sst>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u/>
      <sz val="11"/>
      <color theme="10"/>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2" fillId="0" borderId="0" applyNumberFormat="0" applyFill="0" applyBorder="0" applyAlignment="0" applyProtection="0">
      <alignment vertical="center"/>
    </xf>
  </cellStyleXfs>
  <cellXfs count="39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32" fillId="0" borderId="0" xfId="10">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5" fillId="0" borderId="0" xfId="7" applyFont="1" applyAlignment="1">
      <alignment horizontal="right" vertical="center"/>
    </xf>
    <xf numFmtId="0" fontId="32" fillId="0" borderId="17" xfId="10" applyBorder="1" applyAlignment="1">
      <alignment horizontal="left" vertical="center"/>
    </xf>
    <xf numFmtId="0" fontId="32" fillId="0" borderId="17" xfId="10" applyFill="1" applyBorder="1">
      <alignment vertical="center"/>
    </xf>
    <xf numFmtId="0" fontId="0" fillId="0" borderId="25" xfId="0" applyBorder="1" applyAlignment="1">
      <alignment horizontal="center" vertical="center"/>
    </xf>
    <xf numFmtId="0" fontId="0" fillId="0" borderId="23" xfId="0" applyBorder="1" applyAlignment="1">
      <alignment horizontal="center" vertical="center"/>
    </xf>
    <xf numFmtId="0" fontId="0" fillId="0" borderId="16" xfId="0" applyBorder="1" applyAlignment="1">
      <alignment horizontal="center" vertical="center"/>
    </xf>
  </cellXfs>
  <cellStyles count="11">
    <cellStyle name="Normal 2" xfId="1" xr:uid="{00000000-0005-0000-0000-000000000000}"/>
    <cellStyle name="ハイパーリンク" xfId="10" builtinId="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46"/>
      <c r="B3" s="3"/>
      <c r="C3" s="3"/>
      <c r="D3" s="3"/>
      <c r="E3" s="3"/>
      <c r="F3" s="3"/>
      <c r="G3" s="3"/>
      <c r="H3" s="3"/>
      <c r="I3" s="188"/>
    </row>
    <row r="4" spans="1:20" ht="12.75" customHeight="1" thickBot="1">
      <c r="A4" s="246"/>
      <c r="B4" s="3"/>
      <c r="C4" s="3"/>
      <c r="D4" s="3"/>
      <c r="E4" s="3"/>
      <c r="F4" s="3"/>
      <c r="G4" s="3"/>
      <c r="H4" s="3"/>
      <c r="I4" s="188"/>
      <c r="N4" s="247" t="s">
        <v>58</v>
      </c>
      <c r="O4" s="248"/>
      <c r="P4" s="249"/>
      <c r="Q4" s="249"/>
      <c r="R4" s="249"/>
      <c r="S4" s="249"/>
      <c r="T4" s="250"/>
    </row>
    <row r="5" spans="1:20" ht="12.75" customHeight="1" thickBot="1">
      <c r="B5" s="32"/>
      <c r="C5" s="33"/>
      <c r="D5" s="33"/>
      <c r="E5" s="33"/>
      <c r="F5" s="33"/>
      <c r="G5" s="33"/>
      <c r="H5" s="33"/>
    </row>
    <row r="6" spans="1:20" ht="12.75" customHeight="1">
      <c r="A6" s="4"/>
      <c r="B6" s="251" t="s">
        <v>25</v>
      </c>
      <c r="C6" s="252"/>
      <c r="D6" s="253"/>
      <c r="E6" s="254"/>
      <c r="F6" s="254"/>
      <c r="G6" s="254"/>
      <c r="H6" s="254"/>
      <c r="I6" s="254"/>
      <c r="J6" s="254"/>
      <c r="K6" s="254"/>
      <c r="L6" s="254"/>
      <c r="M6" s="254"/>
      <c r="N6" s="254"/>
      <c r="O6" s="254"/>
      <c r="P6" s="254"/>
      <c r="Q6" s="254"/>
      <c r="R6" s="255"/>
      <c r="S6" s="255"/>
      <c r="T6" s="256"/>
    </row>
    <row r="7" spans="1:20" ht="12.75" customHeight="1">
      <c r="A7" s="5" t="s">
        <v>64</v>
      </c>
      <c r="B7" s="158" t="s">
        <v>34</v>
      </c>
      <c r="C7" s="183"/>
      <c r="D7" s="233"/>
      <c r="E7" s="162"/>
      <c r="F7" s="162"/>
      <c r="G7" s="162"/>
      <c r="H7" s="162"/>
      <c r="I7" s="162"/>
      <c r="J7" s="162"/>
      <c r="K7" s="162"/>
      <c r="L7" s="162"/>
      <c r="M7" s="162"/>
      <c r="N7" s="162"/>
      <c r="O7" s="162"/>
      <c r="P7" s="162"/>
      <c r="Q7" s="162"/>
      <c r="R7" s="163"/>
      <c r="S7" s="163"/>
      <c r="T7" s="234"/>
    </row>
    <row r="8" spans="1:20" ht="12.75" customHeight="1">
      <c r="A8" s="5"/>
      <c r="B8" s="222" t="s">
        <v>33</v>
      </c>
      <c r="C8" s="221"/>
      <c r="D8" s="6" t="s">
        <v>32</v>
      </c>
      <c r="E8" s="7"/>
      <c r="F8" s="7"/>
      <c r="G8" s="7"/>
      <c r="H8" s="7"/>
      <c r="I8" s="7"/>
      <c r="J8" s="7"/>
      <c r="K8" s="7"/>
      <c r="L8" s="7"/>
      <c r="M8" s="7"/>
      <c r="N8" s="7"/>
      <c r="O8" s="7"/>
      <c r="P8" s="7"/>
      <c r="Q8" s="7"/>
      <c r="R8" s="7"/>
      <c r="S8" s="7"/>
      <c r="T8" s="8"/>
    </row>
    <row r="9" spans="1:20" ht="12.75" customHeight="1">
      <c r="A9" s="5" t="s">
        <v>65</v>
      </c>
      <c r="B9" s="257"/>
      <c r="C9" s="239"/>
      <c r="D9" s="9"/>
      <c r="E9" s="10"/>
      <c r="F9" s="11" t="s">
        <v>28</v>
      </c>
      <c r="G9" s="12"/>
      <c r="H9" s="12"/>
      <c r="I9" s="258" t="s">
        <v>27</v>
      </c>
      <c r="J9" s="258"/>
      <c r="K9" s="10"/>
      <c r="L9" s="10"/>
      <c r="M9" s="10"/>
      <c r="N9" s="10"/>
      <c r="O9" s="10"/>
      <c r="P9" s="10"/>
      <c r="Q9" s="10"/>
      <c r="R9" s="10"/>
      <c r="S9" s="10"/>
      <c r="T9" s="13"/>
    </row>
    <row r="10" spans="1:20" ht="12.75" customHeight="1">
      <c r="A10" s="14"/>
      <c r="B10" s="153"/>
      <c r="C10" s="154"/>
      <c r="D10" s="15"/>
      <c r="E10" s="16"/>
      <c r="F10" s="16"/>
      <c r="G10" s="16"/>
      <c r="H10" s="16"/>
      <c r="I10" s="16"/>
      <c r="J10" s="16"/>
      <c r="K10" s="16"/>
      <c r="L10" s="16"/>
      <c r="M10" s="16"/>
      <c r="N10" s="16"/>
      <c r="O10" s="16"/>
      <c r="P10" s="16"/>
      <c r="Q10" s="16"/>
      <c r="R10" s="16"/>
      <c r="S10" s="16"/>
      <c r="T10" s="17"/>
    </row>
    <row r="11" spans="1:20" ht="12.75" customHeight="1">
      <c r="A11" s="18"/>
      <c r="B11" s="158" t="s">
        <v>31</v>
      </c>
      <c r="C11" s="183"/>
      <c r="D11" s="183" t="s">
        <v>30</v>
      </c>
      <c r="E11" s="183"/>
      <c r="F11" s="230"/>
      <c r="G11" s="230"/>
      <c r="H11" s="230"/>
      <c r="I11" s="230"/>
      <c r="J11" s="231"/>
      <c r="K11" s="232" t="s">
        <v>29</v>
      </c>
      <c r="L11" s="232"/>
      <c r="M11" s="233"/>
      <c r="N11" s="162"/>
      <c r="O11" s="162"/>
      <c r="P11" s="162"/>
      <c r="Q11" s="162"/>
      <c r="R11" s="163"/>
      <c r="S11" s="163"/>
      <c r="T11" s="234"/>
    </row>
    <row r="12" spans="1:20" ht="12.75" customHeight="1">
      <c r="A12" s="235" t="s">
        <v>59</v>
      </c>
      <c r="B12" s="200"/>
      <c r="C12" s="200"/>
      <c r="D12" s="200"/>
      <c r="E12" s="200"/>
      <c r="F12" s="200"/>
      <c r="G12" s="200"/>
      <c r="H12" s="200"/>
      <c r="I12" s="236"/>
      <c r="J12" s="149" t="s">
        <v>55</v>
      </c>
      <c r="K12" s="150"/>
      <c r="L12" s="150"/>
      <c r="M12" s="150"/>
      <c r="N12" s="150"/>
      <c r="O12" s="150"/>
      <c r="P12" s="150"/>
      <c r="Q12" s="150"/>
      <c r="R12" s="156"/>
      <c r="S12" s="156"/>
      <c r="T12" s="157"/>
    </row>
    <row r="13" spans="1:20" ht="13">
      <c r="A13" s="237" t="s">
        <v>26</v>
      </c>
      <c r="B13" s="238"/>
      <c r="C13" s="183" t="s">
        <v>25</v>
      </c>
      <c r="D13" s="149"/>
      <c r="E13" s="19"/>
      <c r="F13" s="20"/>
      <c r="G13" s="20"/>
      <c r="H13" s="20"/>
      <c r="I13" s="21"/>
      <c r="J13" s="161" t="s">
        <v>24</v>
      </c>
      <c r="K13" s="239"/>
      <c r="L13" s="240" t="s">
        <v>23</v>
      </c>
      <c r="M13" s="241"/>
      <c r="N13" s="241"/>
      <c r="O13" s="241"/>
      <c r="P13" s="241"/>
      <c r="Q13" s="241"/>
      <c r="R13" s="163"/>
      <c r="S13" s="163"/>
      <c r="T13" s="234"/>
    </row>
    <row r="14" spans="1:20" ht="20.25" customHeight="1">
      <c r="A14" s="242" t="s">
        <v>54</v>
      </c>
      <c r="B14" s="243"/>
      <c r="C14" s="183" t="s">
        <v>22</v>
      </c>
      <c r="D14" s="149"/>
      <c r="E14" s="152"/>
      <c r="F14" s="244"/>
      <c r="G14" s="244"/>
      <c r="H14" s="244"/>
      <c r="I14" s="245"/>
      <c r="J14" s="152"/>
      <c r="K14" s="153"/>
      <c r="L14" s="22"/>
      <c r="M14" s="23"/>
      <c r="N14" s="23"/>
      <c r="O14" s="23"/>
      <c r="P14" s="23"/>
      <c r="Q14" s="23"/>
      <c r="R14" s="23"/>
      <c r="S14" s="23"/>
      <c r="T14" s="24"/>
    </row>
    <row r="15" spans="1:20" ht="12.75" customHeight="1">
      <c r="A15" s="226" t="s">
        <v>21</v>
      </c>
      <c r="B15" s="222"/>
      <c r="C15" s="222"/>
      <c r="D15" s="222"/>
      <c r="E15" s="221"/>
      <c r="F15" s="183" t="s">
        <v>66</v>
      </c>
      <c r="G15" s="183"/>
      <c r="H15" s="183"/>
      <c r="I15" s="199" t="s">
        <v>53</v>
      </c>
      <c r="J15" s="200"/>
      <c r="K15" s="201"/>
      <c r="L15" s="183" t="s">
        <v>52</v>
      </c>
      <c r="M15" s="183"/>
      <c r="N15" s="183"/>
      <c r="O15" s="183" t="s">
        <v>51</v>
      </c>
      <c r="P15" s="183"/>
      <c r="Q15" s="149"/>
      <c r="R15" s="228" t="s">
        <v>67</v>
      </c>
      <c r="S15" s="228"/>
      <c r="T15" s="229"/>
    </row>
    <row r="16" spans="1:20" ht="12.75" customHeight="1">
      <c r="A16" s="227"/>
      <c r="B16" s="153"/>
      <c r="C16" s="153"/>
      <c r="D16" s="153"/>
      <c r="E16" s="154"/>
      <c r="F16" s="25" t="s">
        <v>19</v>
      </c>
      <c r="G16" s="149" t="s">
        <v>60</v>
      </c>
      <c r="H16" s="158"/>
      <c r="I16" s="26" t="s">
        <v>19</v>
      </c>
      <c r="J16" s="149" t="s">
        <v>60</v>
      </c>
      <c r="K16" s="158"/>
      <c r="L16" s="26" t="s">
        <v>19</v>
      </c>
      <c r="M16" s="149" t="s">
        <v>60</v>
      </c>
      <c r="N16" s="158"/>
      <c r="O16" s="26" t="s">
        <v>19</v>
      </c>
      <c r="P16" s="149" t="s">
        <v>60</v>
      </c>
      <c r="Q16" s="150"/>
      <c r="R16" s="26" t="s">
        <v>19</v>
      </c>
      <c r="S16" s="149" t="s">
        <v>60</v>
      </c>
      <c r="T16" s="223"/>
    </row>
    <row r="17" spans="1:20" ht="12.75" customHeight="1">
      <c r="A17" s="27"/>
      <c r="B17" s="220" t="s">
        <v>17</v>
      </c>
      <c r="C17" s="221"/>
      <c r="D17" s="199" t="s">
        <v>16</v>
      </c>
      <c r="E17" s="201"/>
      <c r="F17" s="26"/>
      <c r="G17" s="149"/>
      <c r="H17" s="158"/>
      <c r="I17" s="26"/>
      <c r="J17" s="149"/>
      <c r="K17" s="158"/>
      <c r="L17" s="26"/>
      <c r="M17" s="149"/>
      <c r="N17" s="158"/>
      <c r="O17" s="26"/>
      <c r="P17" s="149"/>
      <c r="Q17" s="150"/>
      <c r="R17" s="26"/>
      <c r="S17" s="149"/>
      <c r="T17" s="223"/>
    </row>
    <row r="18" spans="1:20" ht="12.75" customHeight="1">
      <c r="A18" s="27"/>
      <c r="B18" s="152"/>
      <c r="C18" s="154"/>
      <c r="D18" s="199" t="s">
        <v>15</v>
      </c>
      <c r="E18" s="201"/>
      <c r="F18" s="26"/>
      <c r="G18" s="149"/>
      <c r="H18" s="158"/>
      <c r="I18" s="26"/>
      <c r="J18" s="149"/>
      <c r="K18" s="158"/>
      <c r="L18" s="26"/>
      <c r="M18" s="149"/>
      <c r="N18" s="158"/>
      <c r="O18" s="26"/>
      <c r="P18" s="149"/>
      <c r="Q18" s="150"/>
      <c r="R18" s="26"/>
      <c r="S18" s="149"/>
      <c r="T18" s="223"/>
    </row>
    <row r="19" spans="1:20" ht="12.75" customHeight="1">
      <c r="A19" s="27"/>
      <c r="B19" s="199" t="s">
        <v>14</v>
      </c>
      <c r="C19" s="200"/>
      <c r="D19" s="200"/>
      <c r="E19" s="201"/>
      <c r="F19" s="149"/>
      <c r="G19" s="150"/>
      <c r="H19" s="158"/>
      <c r="I19" s="149"/>
      <c r="J19" s="150"/>
      <c r="K19" s="158"/>
      <c r="L19" s="149"/>
      <c r="M19" s="150"/>
      <c r="N19" s="158"/>
      <c r="O19" s="149"/>
      <c r="P19" s="150"/>
      <c r="Q19" s="150"/>
      <c r="R19" s="149"/>
      <c r="S19" s="150"/>
      <c r="T19" s="223"/>
    </row>
    <row r="20" spans="1:20" ht="12.75" customHeight="1">
      <c r="A20" s="27"/>
      <c r="B20" s="199" t="s">
        <v>13</v>
      </c>
      <c r="C20" s="200"/>
      <c r="D20" s="200"/>
      <c r="E20" s="201"/>
      <c r="F20" s="142"/>
      <c r="G20" s="143"/>
      <c r="H20" s="224"/>
      <c r="I20" s="142"/>
      <c r="J20" s="143"/>
      <c r="K20" s="224"/>
      <c r="L20" s="142"/>
      <c r="M20" s="143"/>
      <c r="N20" s="224"/>
      <c r="O20" s="142"/>
      <c r="P20" s="143"/>
      <c r="Q20" s="143"/>
      <c r="R20" s="142"/>
      <c r="S20" s="143"/>
      <c r="T20" s="225"/>
    </row>
    <row r="21" spans="1:20" ht="12.75" customHeight="1">
      <c r="A21" s="27"/>
      <c r="B21" s="222"/>
      <c r="C21" s="222"/>
      <c r="D21" s="222"/>
      <c r="E21" s="221"/>
      <c r="F21" s="183" t="s">
        <v>50</v>
      </c>
      <c r="G21" s="183"/>
      <c r="H21" s="183"/>
      <c r="I21" s="149" t="s">
        <v>49</v>
      </c>
      <c r="J21" s="150"/>
      <c r="K21" s="158"/>
      <c r="L21" s="199" t="s">
        <v>68</v>
      </c>
      <c r="M21" s="200"/>
      <c r="N21" s="201"/>
      <c r="O21" s="149" t="s">
        <v>20</v>
      </c>
      <c r="P21" s="150"/>
      <c r="Q21" s="150"/>
      <c r="R21" s="34"/>
      <c r="T21" s="35"/>
    </row>
    <row r="22" spans="1:20" ht="12.75" customHeight="1">
      <c r="A22" s="27"/>
      <c r="B22" s="153"/>
      <c r="C22" s="153"/>
      <c r="D22" s="153"/>
      <c r="E22" s="154"/>
      <c r="F22" s="25" t="s">
        <v>19</v>
      </c>
      <c r="G22" s="149" t="s">
        <v>60</v>
      </c>
      <c r="H22" s="158"/>
      <c r="I22" s="26" t="s">
        <v>19</v>
      </c>
      <c r="J22" s="149" t="s">
        <v>60</v>
      </c>
      <c r="K22" s="158"/>
      <c r="L22" s="26" t="s">
        <v>19</v>
      </c>
      <c r="M22" s="149" t="s">
        <v>60</v>
      </c>
      <c r="N22" s="158"/>
      <c r="O22" s="26" t="s">
        <v>19</v>
      </c>
      <c r="P22" s="149" t="s">
        <v>60</v>
      </c>
      <c r="Q22" s="150"/>
      <c r="R22" s="34"/>
      <c r="T22" s="35"/>
    </row>
    <row r="23" spans="1:20" ht="12.75" customHeight="1">
      <c r="A23" s="27"/>
      <c r="B23" s="220" t="s">
        <v>17</v>
      </c>
      <c r="C23" s="221"/>
      <c r="D23" s="199" t="s">
        <v>16</v>
      </c>
      <c r="E23" s="201"/>
      <c r="F23" s="26"/>
      <c r="G23" s="149"/>
      <c r="H23" s="158"/>
      <c r="I23" s="26"/>
      <c r="J23" s="149"/>
      <c r="K23" s="158"/>
      <c r="L23" s="26"/>
      <c r="M23" s="149"/>
      <c r="N23" s="158"/>
      <c r="O23" s="26"/>
      <c r="P23" s="149"/>
      <c r="Q23" s="150"/>
      <c r="R23" s="34"/>
      <c r="T23" s="35"/>
    </row>
    <row r="24" spans="1:20" ht="12.75" customHeight="1">
      <c r="A24" s="27"/>
      <c r="B24" s="152"/>
      <c r="C24" s="154"/>
      <c r="D24" s="199" t="s">
        <v>15</v>
      </c>
      <c r="E24" s="201"/>
      <c r="F24" s="26"/>
      <c r="G24" s="149"/>
      <c r="H24" s="158"/>
      <c r="I24" s="26"/>
      <c r="J24" s="149"/>
      <c r="K24" s="158"/>
      <c r="L24" s="26"/>
      <c r="M24" s="149"/>
      <c r="N24" s="158"/>
      <c r="O24" s="26"/>
      <c r="P24" s="149"/>
      <c r="Q24" s="150"/>
      <c r="R24" s="34"/>
      <c r="T24" s="35"/>
    </row>
    <row r="25" spans="1:20" ht="12.75" customHeight="1">
      <c r="A25" s="27"/>
      <c r="B25" s="199" t="s">
        <v>14</v>
      </c>
      <c r="C25" s="200"/>
      <c r="D25" s="200"/>
      <c r="E25" s="201"/>
      <c r="F25" s="149"/>
      <c r="G25" s="150"/>
      <c r="H25" s="158"/>
      <c r="I25" s="149"/>
      <c r="J25" s="150"/>
      <c r="K25" s="158"/>
      <c r="L25" s="149"/>
      <c r="M25" s="150"/>
      <c r="N25" s="158"/>
      <c r="O25" s="183"/>
      <c r="P25" s="183"/>
      <c r="Q25" s="149"/>
      <c r="R25" s="34"/>
      <c r="T25" s="35"/>
    </row>
    <row r="26" spans="1:20" ht="12.75" customHeight="1">
      <c r="A26" s="27"/>
      <c r="B26" s="199" t="s">
        <v>13</v>
      </c>
      <c r="C26" s="200"/>
      <c r="D26" s="200"/>
      <c r="E26" s="201"/>
      <c r="F26" s="202"/>
      <c r="G26" s="203"/>
      <c r="H26" s="204"/>
      <c r="I26" s="202"/>
      <c r="J26" s="203"/>
      <c r="K26" s="204"/>
      <c r="L26" s="202"/>
      <c r="M26" s="203"/>
      <c r="N26" s="204"/>
      <c r="O26" s="205"/>
      <c r="P26" s="205"/>
      <c r="Q26" s="202"/>
      <c r="R26" s="34"/>
      <c r="T26" s="35"/>
    </row>
    <row r="27" spans="1:20" s="37" customFormat="1" ht="13.5" customHeight="1">
      <c r="A27" s="36"/>
      <c r="B27" s="206" t="s">
        <v>69</v>
      </c>
      <c r="C27" s="207"/>
      <c r="D27" s="207"/>
      <c r="E27" s="208"/>
      <c r="F27" s="214" t="s">
        <v>70</v>
      </c>
      <c r="G27" s="155"/>
      <c r="H27" s="155"/>
      <c r="I27" s="155"/>
      <c r="J27" s="155"/>
      <c r="K27" s="155"/>
      <c r="L27" s="155"/>
      <c r="M27" s="155"/>
      <c r="N27" s="155"/>
      <c r="O27" s="155"/>
      <c r="P27" s="155"/>
      <c r="Q27" s="155"/>
      <c r="R27" s="155"/>
      <c r="S27" s="155"/>
      <c r="T27" s="215"/>
    </row>
    <row r="28" spans="1:20" s="37" customFormat="1" ht="13.5" customHeight="1">
      <c r="A28" s="36"/>
      <c r="B28" s="209"/>
      <c r="C28" s="163"/>
      <c r="D28" s="163"/>
      <c r="E28" s="210"/>
      <c r="F28" s="38" t="s">
        <v>71</v>
      </c>
      <c r="G28" s="39"/>
      <c r="H28" s="39"/>
      <c r="I28" s="216" t="s">
        <v>72</v>
      </c>
      <c r="J28" s="216"/>
      <c r="K28" s="216"/>
      <c r="L28" s="216"/>
      <c r="M28" s="216" t="s">
        <v>73</v>
      </c>
      <c r="N28" s="216"/>
      <c r="O28" s="216"/>
      <c r="P28" s="216"/>
      <c r="Q28" s="216" t="s">
        <v>74</v>
      </c>
      <c r="R28" s="216"/>
      <c r="S28" s="216"/>
      <c r="T28" s="217"/>
    </row>
    <row r="29" spans="1:20" s="37" customFormat="1" ht="13.5" customHeight="1">
      <c r="A29" s="36"/>
      <c r="B29" s="209"/>
      <c r="C29" s="163"/>
      <c r="D29" s="163"/>
      <c r="E29" s="210"/>
      <c r="F29" s="38" t="s">
        <v>75</v>
      </c>
      <c r="G29" s="39"/>
      <c r="H29" s="39"/>
      <c r="I29" s="214"/>
      <c r="J29" s="218"/>
      <c r="K29" s="218"/>
      <c r="L29" s="219"/>
      <c r="M29" s="214"/>
      <c r="N29" s="218"/>
      <c r="O29" s="218"/>
      <c r="P29" s="219"/>
      <c r="Q29" s="214"/>
      <c r="R29" s="156"/>
      <c r="S29" s="156"/>
      <c r="T29" s="157"/>
    </row>
    <row r="30" spans="1:20" s="37" customFormat="1" ht="13.5" customHeight="1">
      <c r="A30" s="36"/>
      <c r="B30" s="209"/>
      <c r="C30" s="163"/>
      <c r="D30" s="163"/>
      <c r="E30" s="210"/>
      <c r="F30" s="38" t="s">
        <v>76</v>
      </c>
      <c r="G30" s="39"/>
      <c r="H30" s="39"/>
      <c r="I30" s="214"/>
      <c r="J30" s="218"/>
      <c r="K30" s="218"/>
      <c r="L30" s="219"/>
      <c r="M30" s="214"/>
      <c r="N30" s="218"/>
      <c r="O30" s="218"/>
      <c r="P30" s="219"/>
      <c r="Q30" s="214"/>
      <c r="R30" s="156"/>
      <c r="S30" s="156"/>
      <c r="T30" s="157"/>
    </row>
    <row r="31" spans="1:20" s="37" customFormat="1" ht="13.5" customHeight="1">
      <c r="A31" s="40"/>
      <c r="B31" s="211"/>
      <c r="C31" s="212"/>
      <c r="D31" s="212"/>
      <c r="E31" s="213"/>
      <c r="F31" s="38" t="s">
        <v>77</v>
      </c>
      <c r="G31" s="39"/>
      <c r="H31" s="39"/>
      <c r="I31" s="214"/>
      <c r="J31" s="218"/>
      <c r="K31" s="218"/>
      <c r="L31" s="219"/>
      <c r="M31" s="214"/>
      <c r="N31" s="218"/>
      <c r="O31" s="218"/>
      <c r="P31" s="219"/>
      <c r="Q31" s="214"/>
      <c r="R31" s="156"/>
      <c r="S31" s="156"/>
      <c r="T31" s="157"/>
    </row>
    <row r="32" spans="1:20" ht="12.75" customHeight="1">
      <c r="A32" s="182" t="s">
        <v>12</v>
      </c>
      <c r="B32" s="183"/>
      <c r="C32" s="183"/>
      <c r="D32" s="183"/>
      <c r="E32" s="183"/>
      <c r="F32" s="149"/>
      <c r="G32" s="150"/>
      <c r="H32" s="150"/>
      <c r="I32" s="150"/>
      <c r="J32" s="150"/>
      <c r="K32" s="150"/>
      <c r="L32" s="150"/>
      <c r="M32" s="150"/>
      <c r="N32" s="150"/>
      <c r="O32" s="150"/>
      <c r="P32" s="150"/>
      <c r="Q32" s="150"/>
      <c r="R32" s="144"/>
      <c r="S32" s="144"/>
      <c r="T32" s="145"/>
    </row>
    <row r="33" spans="1:21" ht="12.75" customHeight="1">
      <c r="A33" s="182"/>
      <c r="B33" s="141" t="s">
        <v>11</v>
      </c>
      <c r="C33" s="141"/>
      <c r="D33" s="141"/>
      <c r="E33" s="141"/>
      <c r="F33" s="146" t="s">
        <v>78</v>
      </c>
      <c r="G33" s="147"/>
      <c r="H33" s="147"/>
      <c r="I33" s="147"/>
      <c r="J33" s="147"/>
      <c r="K33" s="147"/>
      <c r="L33" s="147"/>
      <c r="M33" s="147"/>
      <c r="N33" s="147"/>
      <c r="O33" s="147"/>
      <c r="P33" s="147"/>
      <c r="Q33" s="147"/>
      <c r="R33" s="144"/>
      <c r="S33" s="144"/>
      <c r="T33" s="145"/>
    </row>
    <row r="34" spans="1:21" ht="12.75" customHeight="1">
      <c r="A34" s="182"/>
      <c r="B34" s="141" t="s">
        <v>10</v>
      </c>
      <c r="C34" s="141"/>
      <c r="D34" s="141"/>
      <c r="E34" s="141"/>
      <c r="F34" s="146" t="s">
        <v>79</v>
      </c>
      <c r="G34" s="147"/>
      <c r="H34" s="147"/>
      <c r="I34" s="147"/>
      <c r="J34" s="147"/>
      <c r="K34" s="147"/>
      <c r="L34" s="147"/>
      <c r="M34" s="147"/>
      <c r="N34" s="147"/>
      <c r="O34" s="147"/>
      <c r="P34" s="147"/>
      <c r="Q34" s="147"/>
      <c r="R34" s="144"/>
      <c r="S34" s="144"/>
      <c r="T34" s="145"/>
    </row>
    <row r="35" spans="1:21" ht="12.75" customHeight="1">
      <c r="A35" s="182"/>
      <c r="B35" s="184" t="s">
        <v>48</v>
      </c>
      <c r="C35" s="185"/>
      <c r="D35" s="185"/>
      <c r="E35" s="186"/>
      <c r="F35" s="193" t="s">
        <v>47</v>
      </c>
      <c r="G35" s="194"/>
      <c r="H35" s="195" t="s">
        <v>46</v>
      </c>
      <c r="I35" s="195"/>
      <c r="J35" s="195"/>
      <c r="K35" s="195"/>
      <c r="L35" s="195"/>
      <c r="M35" s="195"/>
      <c r="N35" s="195"/>
      <c r="O35" s="195"/>
      <c r="P35" s="195"/>
      <c r="Q35" s="196"/>
      <c r="R35" s="41"/>
      <c r="S35" s="42"/>
      <c r="T35" s="43"/>
    </row>
    <row r="36" spans="1:21" ht="12.75" customHeight="1">
      <c r="A36" s="182"/>
      <c r="B36" s="187"/>
      <c r="C36" s="188"/>
      <c r="D36" s="188"/>
      <c r="E36" s="189"/>
      <c r="F36" s="193"/>
      <c r="G36" s="194"/>
      <c r="H36" s="197" t="s">
        <v>45</v>
      </c>
      <c r="I36" s="197"/>
      <c r="J36" s="197" t="s">
        <v>44</v>
      </c>
      <c r="K36" s="197"/>
      <c r="L36" s="197" t="s">
        <v>43</v>
      </c>
      <c r="M36" s="197"/>
      <c r="N36" s="197" t="s">
        <v>42</v>
      </c>
      <c r="O36" s="197"/>
      <c r="P36" s="197" t="s">
        <v>41</v>
      </c>
      <c r="Q36" s="198"/>
      <c r="R36" s="34"/>
      <c r="T36" s="35"/>
    </row>
    <row r="37" spans="1:21" ht="12.75" customHeight="1">
      <c r="A37" s="182"/>
      <c r="B37" s="187"/>
      <c r="C37" s="188"/>
      <c r="D37" s="188"/>
      <c r="E37" s="189"/>
      <c r="F37" s="177"/>
      <c r="G37" s="177"/>
      <c r="H37" s="177"/>
      <c r="I37" s="177"/>
      <c r="J37" s="177"/>
      <c r="K37" s="177"/>
      <c r="L37" s="177"/>
      <c r="M37" s="177"/>
      <c r="N37" s="177"/>
      <c r="O37" s="177"/>
      <c r="P37" s="177"/>
      <c r="Q37" s="178"/>
      <c r="R37" s="34"/>
      <c r="T37" s="35"/>
    </row>
    <row r="38" spans="1:21" ht="12.75" customHeight="1">
      <c r="A38" s="182"/>
      <c r="B38" s="187"/>
      <c r="C38" s="188"/>
      <c r="D38" s="188"/>
      <c r="E38" s="189"/>
      <c r="F38" s="177" t="s">
        <v>80</v>
      </c>
      <c r="G38" s="177"/>
      <c r="H38" s="177" t="s">
        <v>81</v>
      </c>
      <c r="I38" s="178"/>
      <c r="J38" s="179" t="s">
        <v>82</v>
      </c>
      <c r="K38" s="179"/>
      <c r="L38" s="44"/>
      <c r="M38" s="44"/>
      <c r="N38" s="44"/>
      <c r="O38" s="44"/>
      <c r="P38" s="44"/>
      <c r="Q38" s="44"/>
      <c r="R38" s="45"/>
      <c r="S38" s="45"/>
      <c r="T38" s="46"/>
      <c r="U38" s="45"/>
    </row>
    <row r="39" spans="1:21" ht="12.75" customHeight="1">
      <c r="A39" s="182"/>
      <c r="B39" s="187"/>
      <c r="C39" s="188"/>
      <c r="D39" s="188"/>
      <c r="E39" s="189"/>
      <c r="F39" s="177"/>
      <c r="G39" s="177"/>
      <c r="H39" s="177"/>
      <c r="I39" s="178"/>
      <c r="J39" s="179"/>
      <c r="K39" s="179"/>
      <c r="L39" s="45"/>
      <c r="M39" s="45"/>
      <c r="N39" s="45"/>
      <c r="O39" s="45"/>
      <c r="P39" s="45"/>
      <c r="Q39" s="45"/>
      <c r="R39" s="45"/>
      <c r="S39" s="45"/>
      <c r="T39" s="46"/>
      <c r="U39" s="45"/>
    </row>
    <row r="40" spans="1:21" ht="12.75" customHeight="1">
      <c r="A40" s="182"/>
      <c r="B40" s="190"/>
      <c r="C40" s="191"/>
      <c r="D40" s="191"/>
      <c r="E40" s="192"/>
      <c r="F40" s="178"/>
      <c r="G40" s="180"/>
      <c r="H40" s="178"/>
      <c r="I40" s="181"/>
      <c r="J40" s="177"/>
      <c r="K40" s="177"/>
      <c r="L40" s="47"/>
      <c r="M40" s="47"/>
      <c r="N40" s="47"/>
      <c r="O40" s="47"/>
      <c r="P40" s="47"/>
      <c r="Q40" s="47"/>
      <c r="R40" s="47"/>
      <c r="S40" s="47"/>
      <c r="T40" s="48"/>
      <c r="U40" s="45"/>
    </row>
    <row r="41" spans="1:21" ht="12.75" customHeight="1">
      <c r="A41" s="182"/>
      <c r="B41" s="146" t="s">
        <v>40</v>
      </c>
      <c r="C41" s="147"/>
      <c r="D41" s="147"/>
      <c r="E41" s="148"/>
      <c r="F41" s="149" t="s">
        <v>83</v>
      </c>
      <c r="G41" s="150"/>
      <c r="H41" s="150"/>
      <c r="I41" s="150"/>
      <c r="J41" s="150"/>
      <c r="K41" s="150"/>
      <c r="L41" s="150"/>
      <c r="M41" s="150"/>
      <c r="N41" s="150"/>
      <c r="O41" s="150"/>
      <c r="P41" s="150"/>
      <c r="Q41" s="150"/>
      <c r="R41" s="144"/>
      <c r="S41" s="144"/>
      <c r="T41" s="145"/>
    </row>
    <row r="42" spans="1:21" ht="12.75" customHeight="1">
      <c r="A42" s="182"/>
      <c r="B42" s="141" t="s">
        <v>39</v>
      </c>
      <c r="C42" s="141"/>
      <c r="D42" s="141"/>
      <c r="E42" s="141"/>
      <c r="F42" s="142"/>
      <c r="G42" s="143"/>
      <c r="H42" s="143"/>
      <c r="I42" s="143"/>
      <c r="J42" s="143"/>
      <c r="K42" s="143"/>
      <c r="L42" s="143"/>
      <c r="M42" s="143"/>
      <c r="N42" s="143"/>
      <c r="O42" s="143"/>
      <c r="P42" s="143"/>
      <c r="Q42" s="143"/>
      <c r="R42" s="144"/>
      <c r="S42" s="144"/>
      <c r="T42" s="145"/>
    </row>
    <row r="43" spans="1:21" ht="12.75" customHeight="1">
      <c r="A43" s="182"/>
      <c r="B43" s="146" t="s">
        <v>35</v>
      </c>
      <c r="C43" s="147"/>
      <c r="D43" s="147"/>
      <c r="E43" s="148"/>
      <c r="F43" s="149" t="s">
        <v>84</v>
      </c>
      <c r="G43" s="150"/>
      <c r="H43" s="150"/>
      <c r="I43" s="150"/>
      <c r="J43" s="150"/>
      <c r="K43" s="150"/>
      <c r="L43" s="150"/>
      <c r="M43" s="150"/>
      <c r="N43" s="150"/>
      <c r="O43" s="150"/>
      <c r="P43" s="150"/>
      <c r="Q43" s="150"/>
      <c r="R43" s="144"/>
      <c r="S43" s="144"/>
      <c r="T43" s="145"/>
    </row>
    <row r="44" spans="1:21" ht="12.75" customHeight="1">
      <c r="A44" s="182"/>
      <c r="B44" s="141" t="s">
        <v>9</v>
      </c>
      <c r="C44" s="141"/>
      <c r="D44" s="141"/>
      <c r="E44" s="141"/>
      <c r="F44" s="149"/>
      <c r="G44" s="150"/>
      <c r="H44" s="150"/>
      <c r="I44" s="150"/>
      <c r="J44" s="150"/>
      <c r="K44" s="150"/>
      <c r="L44" s="150"/>
      <c r="M44" s="150"/>
      <c r="N44" s="150"/>
      <c r="O44" s="150"/>
      <c r="P44" s="150"/>
      <c r="Q44" s="150"/>
      <c r="R44" s="144"/>
      <c r="S44" s="144"/>
      <c r="T44" s="145"/>
    </row>
    <row r="45" spans="1:21" ht="12.75" customHeight="1">
      <c r="A45" s="182"/>
      <c r="B45" s="141"/>
      <c r="C45" s="141"/>
      <c r="D45" s="141"/>
      <c r="E45" s="141"/>
      <c r="F45" s="149"/>
      <c r="G45" s="150"/>
      <c r="H45" s="150"/>
      <c r="I45" s="150"/>
      <c r="J45" s="150"/>
      <c r="K45" s="150"/>
      <c r="L45" s="150"/>
      <c r="M45" s="150"/>
      <c r="N45" s="150"/>
      <c r="O45" s="150"/>
      <c r="P45" s="150"/>
      <c r="Q45" s="150"/>
      <c r="R45" s="144"/>
      <c r="S45" s="144"/>
      <c r="T45" s="145"/>
    </row>
    <row r="46" spans="1:21" ht="12.75" customHeight="1">
      <c r="A46" s="182"/>
      <c r="B46" s="141" t="s">
        <v>8</v>
      </c>
      <c r="C46" s="141"/>
      <c r="D46" s="141"/>
      <c r="E46" s="141"/>
      <c r="F46" s="149"/>
      <c r="G46" s="150"/>
      <c r="H46" s="150"/>
      <c r="I46" s="150"/>
      <c r="J46" s="150"/>
      <c r="K46" s="150"/>
      <c r="L46" s="150"/>
      <c r="M46" s="150"/>
      <c r="N46" s="150"/>
      <c r="O46" s="150"/>
      <c r="P46" s="150"/>
      <c r="Q46" s="150"/>
      <c r="R46" s="144"/>
      <c r="S46" s="144"/>
      <c r="T46" s="145"/>
    </row>
    <row r="47" spans="1:21" ht="12.75" customHeight="1">
      <c r="A47" s="182"/>
      <c r="B47" s="141" t="s">
        <v>7</v>
      </c>
      <c r="C47" s="141"/>
      <c r="D47" s="141"/>
      <c r="E47" s="141"/>
      <c r="F47" s="152" t="s">
        <v>6</v>
      </c>
      <c r="G47" s="153"/>
      <c r="H47" s="153"/>
      <c r="I47" s="154"/>
      <c r="J47" s="152" t="s">
        <v>5</v>
      </c>
      <c r="K47" s="153"/>
      <c r="L47" s="153"/>
      <c r="M47" s="154"/>
      <c r="N47" s="149"/>
      <c r="O47" s="155"/>
      <c r="P47" s="155"/>
      <c r="Q47" s="155"/>
      <c r="R47" s="156"/>
      <c r="S47" s="156"/>
      <c r="T47" s="157"/>
    </row>
    <row r="48" spans="1:21" ht="12.75" customHeight="1">
      <c r="A48" s="182"/>
      <c r="B48" s="151"/>
      <c r="C48" s="151"/>
      <c r="D48" s="151"/>
      <c r="E48" s="151"/>
      <c r="F48" s="149" t="s">
        <v>4</v>
      </c>
      <c r="G48" s="150"/>
      <c r="H48" s="150"/>
      <c r="I48" s="158"/>
      <c r="J48" s="159" t="s">
        <v>3</v>
      </c>
      <c r="K48" s="160"/>
      <c r="L48" s="49"/>
      <c r="M48" s="50"/>
      <c r="N48" s="51" t="s">
        <v>2</v>
      </c>
      <c r="O48" s="161"/>
      <c r="P48" s="162"/>
      <c r="Q48" s="162"/>
      <c r="R48" s="163"/>
      <c r="S48" s="163"/>
      <c r="T48" s="35"/>
    </row>
    <row r="49" spans="1:20" ht="12.75" customHeight="1">
      <c r="A49" s="182"/>
      <c r="B49" s="151"/>
      <c r="C49" s="151"/>
      <c r="D49" s="151"/>
      <c r="E49" s="151"/>
      <c r="F49" s="149" t="s">
        <v>1</v>
      </c>
      <c r="G49" s="150"/>
      <c r="H49" s="150"/>
      <c r="I49" s="158"/>
      <c r="J49" s="149"/>
      <c r="K49" s="155"/>
      <c r="L49" s="155"/>
      <c r="M49" s="155"/>
      <c r="N49" s="155"/>
      <c r="O49" s="155"/>
      <c r="P49" s="155"/>
      <c r="Q49" s="155"/>
      <c r="R49" s="156"/>
      <c r="S49" s="156"/>
      <c r="T49" s="157"/>
    </row>
    <row r="50" spans="1:20" ht="12.75" customHeight="1">
      <c r="A50" s="164" t="s">
        <v>38</v>
      </c>
      <c r="B50" s="155"/>
      <c r="C50" s="155"/>
      <c r="D50" s="155"/>
      <c r="E50" s="165"/>
      <c r="F50" s="149" t="s">
        <v>37</v>
      </c>
      <c r="G50" s="158"/>
      <c r="H50" s="52"/>
      <c r="I50" s="52"/>
      <c r="J50" s="53"/>
      <c r="K50" s="54"/>
      <c r="L50" s="166" t="s">
        <v>36</v>
      </c>
      <c r="M50" s="166"/>
      <c r="N50" s="166"/>
      <c r="O50" s="55"/>
      <c r="P50" s="56"/>
      <c r="Q50" s="56"/>
      <c r="R50" s="56"/>
      <c r="S50" s="56"/>
      <c r="T50" s="57"/>
    </row>
    <row r="51" spans="1:20" ht="26.25" customHeight="1">
      <c r="A51" s="167" t="s">
        <v>61</v>
      </c>
      <c r="B51" s="144"/>
      <c r="C51" s="144"/>
      <c r="D51" s="144"/>
      <c r="E51" s="168"/>
      <c r="F51" s="149"/>
      <c r="G51" s="150"/>
      <c r="H51" s="150"/>
      <c r="I51" s="150"/>
      <c r="J51" s="150"/>
      <c r="K51" s="150"/>
      <c r="L51" s="150"/>
      <c r="M51" s="150"/>
      <c r="N51" s="150"/>
      <c r="O51" s="150"/>
      <c r="P51" s="150"/>
      <c r="Q51" s="150"/>
      <c r="R51" s="144"/>
      <c r="S51" s="144"/>
      <c r="T51" s="145"/>
    </row>
    <row r="52" spans="1:20" ht="39" customHeight="1" thickBot="1">
      <c r="A52" s="169" t="s">
        <v>62</v>
      </c>
      <c r="B52" s="170"/>
      <c r="C52" s="170"/>
      <c r="D52" s="170"/>
      <c r="E52" s="170"/>
      <c r="F52" s="171" t="s">
        <v>85</v>
      </c>
      <c r="G52" s="172"/>
      <c r="H52" s="172"/>
      <c r="I52" s="172"/>
      <c r="J52" s="172"/>
      <c r="K52" s="172"/>
      <c r="L52" s="172"/>
      <c r="M52" s="172"/>
      <c r="N52" s="172"/>
      <c r="O52" s="172"/>
      <c r="P52" s="172"/>
      <c r="Q52" s="172"/>
      <c r="R52" s="173"/>
      <c r="S52" s="173"/>
      <c r="T52" s="174"/>
    </row>
    <row r="53" spans="1:20" ht="12.75" customHeight="1">
      <c r="A53" s="29" t="s">
        <v>0</v>
      </c>
    </row>
    <row r="54" spans="1:20" ht="12.75" customHeight="1">
      <c r="A54" s="175" t="s">
        <v>86</v>
      </c>
      <c r="B54" s="176"/>
      <c r="C54" s="176"/>
      <c r="D54" s="176"/>
      <c r="E54" s="176"/>
      <c r="F54" s="176"/>
      <c r="G54" s="176"/>
      <c r="H54" s="176"/>
      <c r="I54" s="176"/>
      <c r="J54" s="176"/>
      <c r="K54" s="176"/>
      <c r="L54" s="176"/>
      <c r="M54" s="176"/>
      <c r="N54" s="176"/>
      <c r="O54" s="176"/>
      <c r="P54" s="176"/>
      <c r="Q54" s="176"/>
      <c r="R54" s="176"/>
      <c r="S54" s="176"/>
      <c r="T54" s="176"/>
    </row>
    <row r="55" spans="1:20" ht="12.75" customHeight="1">
      <c r="A55" s="175" t="s">
        <v>63</v>
      </c>
      <c r="B55" s="176"/>
      <c r="C55" s="176"/>
      <c r="D55" s="176"/>
      <c r="E55" s="176"/>
      <c r="F55" s="176"/>
      <c r="G55" s="176"/>
      <c r="H55" s="176"/>
      <c r="I55" s="176"/>
      <c r="J55" s="176"/>
      <c r="K55" s="176"/>
      <c r="L55" s="176"/>
      <c r="M55" s="176"/>
      <c r="N55" s="176"/>
      <c r="O55" s="176"/>
      <c r="P55" s="176"/>
      <c r="Q55" s="176"/>
      <c r="R55" s="176"/>
      <c r="S55" s="176"/>
      <c r="T55" s="176"/>
    </row>
    <row r="56" spans="1:20" ht="12.75" customHeight="1">
      <c r="A56" s="175" t="s">
        <v>87</v>
      </c>
      <c r="B56" s="176"/>
      <c r="C56" s="176"/>
      <c r="D56" s="176"/>
      <c r="E56" s="176"/>
      <c r="F56" s="176"/>
      <c r="G56" s="176"/>
      <c r="H56" s="176"/>
      <c r="I56" s="176"/>
      <c r="J56" s="176"/>
      <c r="K56" s="176"/>
      <c r="L56" s="176"/>
      <c r="M56" s="176"/>
      <c r="N56" s="176"/>
      <c r="O56" s="176"/>
      <c r="P56" s="176"/>
      <c r="Q56" s="176"/>
      <c r="R56" s="176"/>
      <c r="S56" s="176"/>
      <c r="T56" s="176"/>
    </row>
    <row r="57" spans="1:20" s="30" customFormat="1" ht="13.5" customHeight="1">
      <c r="A57" s="175" t="s">
        <v>88</v>
      </c>
      <c r="B57" s="175"/>
      <c r="C57" s="175"/>
      <c r="D57" s="175"/>
      <c r="E57" s="175"/>
      <c r="F57" s="175"/>
      <c r="G57" s="175"/>
      <c r="H57" s="175"/>
      <c r="I57" s="175"/>
      <c r="J57" s="175"/>
      <c r="K57" s="175"/>
      <c r="L57" s="175"/>
      <c r="M57" s="175"/>
      <c r="N57" s="175"/>
      <c r="O57" s="175"/>
      <c r="P57" s="175"/>
      <c r="Q57" s="175"/>
    </row>
    <row r="58" spans="1:20" ht="12.75" customHeight="1">
      <c r="A58" s="175" t="s">
        <v>89</v>
      </c>
      <c r="B58" s="176"/>
      <c r="C58" s="176"/>
      <c r="D58" s="176"/>
      <c r="E58" s="176"/>
      <c r="F58" s="176"/>
      <c r="G58" s="176"/>
      <c r="H58" s="176"/>
      <c r="I58" s="176"/>
      <c r="J58" s="176"/>
      <c r="K58" s="176"/>
      <c r="L58" s="176"/>
      <c r="M58" s="176"/>
      <c r="N58" s="176"/>
      <c r="O58" s="176"/>
      <c r="P58" s="176"/>
      <c r="Q58" s="176"/>
      <c r="R58" s="176"/>
      <c r="S58" s="176"/>
      <c r="T58" s="176"/>
    </row>
    <row r="59" spans="1:20" ht="12.75" customHeight="1">
      <c r="A59" s="175" t="s">
        <v>90</v>
      </c>
      <c r="B59" s="176"/>
      <c r="C59" s="176"/>
      <c r="D59" s="176"/>
      <c r="E59" s="176"/>
      <c r="F59" s="176"/>
      <c r="G59" s="176"/>
      <c r="H59" s="176"/>
      <c r="I59" s="176"/>
      <c r="J59" s="176"/>
      <c r="K59" s="176"/>
      <c r="L59" s="176"/>
      <c r="M59" s="176"/>
      <c r="N59" s="176"/>
      <c r="O59" s="176"/>
      <c r="P59" s="176"/>
      <c r="Q59" s="176"/>
      <c r="R59" s="176"/>
      <c r="S59" s="176"/>
      <c r="T59" s="176"/>
    </row>
    <row r="60" spans="1:20" ht="12.75" customHeight="1">
      <c r="A60" s="175" t="s">
        <v>91</v>
      </c>
      <c r="B60" s="176"/>
      <c r="C60" s="176"/>
      <c r="D60" s="176"/>
      <c r="E60" s="176"/>
      <c r="F60" s="176"/>
      <c r="G60" s="176"/>
      <c r="H60" s="176"/>
      <c r="I60" s="176"/>
      <c r="J60" s="176"/>
      <c r="K60" s="176"/>
      <c r="L60" s="176"/>
      <c r="M60" s="176"/>
      <c r="N60" s="176"/>
      <c r="O60" s="176"/>
      <c r="P60" s="176"/>
      <c r="Q60" s="176"/>
      <c r="R60" s="176"/>
      <c r="S60" s="176"/>
      <c r="T60" s="17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40"/>
      <c r="B62" s="140"/>
      <c r="C62" s="140"/>
    </row>
    <row r="63" spans="1:20" ht="12.75" customHeight="1">
      <c r="A63" s="140"/>
      <c r="B63" s="140"/>
      <c r="C63" s="140"/>
    </row>
    <row r="64" spans="1:20" ht="12.75" customHeight="1">
      <c r="A64" s="140"/>
      <c r="B64" s="140"/>
      <c r="C64" s="140"/>
    </row>
    <row r="65" spans="1:3" ht="12.75" customHeight="1">
      <c r="A65" s="140"/>
      <c r="B65" s="140"/>
      <c r="C65" s="140"/>
    </row>
    <row r="66" spans="1:3" ht="12.75" customHeight="1">
      <c r="A66" s="140"/>
      <c r="B66" s="140"/>
      <c r="C66" s="14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7"/>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329</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0"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265" t="s">
        <v>173</v>
      </c>
      <c r="D44" s="265"/>
      <c r="E44" s="265"/>
      <c r="F44" s="60"/>
      <c r="G44" s="60"/>
    </row>
    <row r="45" spans="1:40" ht="15" customHeight="1">
      <c r="A45" s="60"/>
      <c r="B45" s="97" t="s">
        <v>186</v>
      </c>
      <c r="C45" s="278" t="s">
        <v>174</v>
      </c>
      <c r="D45" s="278"/>
      <c r="E45" s="278"/>
      <c r="F45" s="60"/>
      <c r="G45" s="60"/>
    </row>
    <row r="46" spans="1:40" ht="15" customHeight="1">
      <c r="A46" s="60"/>
      <c r="B46" s="97" t="s">
        <v>187</v>
      </c>
      <c r="C46" s="278" t="s">
        <v>175</v>
      </c>
      <c r="D46" s="278"/>
      <c r="E46" s="278"/>
      <c r="F46" s="60"/>
      <c r="G46" s="60"/>
    </row>
    <row r="47" spans="1:40" ht="15" customHeight="1">
      <c r="A47" s="60"/>
      <c r="B47" s="97" t="s">
        <v>188</v>
      </c>
      <c r="C47" s="278" t="s">
        <v>176</v>
      </c>
      <c r="D47" s="278"/>
      <c r="E47" s="278"/>
      <c r="F47" s="60"/>
      <c r="G47" s="60"/>
    </row>
    <row r="48" spans="1:40" ht="15" customHeight="1">
      <c r="A48" s="60"/>
      <c r="B48" s="97" t="s">
        <v>189</v>
      </c>
      <c r="C48" s="278" t="s">
        <v>177</v>
      </c>
      <c r="D48" s="278"/>
      <c r="E48" s="278"/>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314</v>
      </c>
      <c r="B56" s="94"/>
      <c r="C56" s="60"/>
      <c r="D56" s="60"/>
      <c r="E56" s="60"/>
      <c r="F56" s="60"/>
      <c r="G56" s="60"/>
    </row>
    <row r="57" spans="1:7" ht="15" customHeight="1">
      <c r="A57" s="60" t="s">
        <v>315</v>
      </c>
      <c r="B57" s="94"/>
      <c r="C57" s="60"/>
      <c r="D57" s="60"/>
      <c r="E57" s="60"/>
      <c r="F57" s="60"/>
      <c r="G57" s="60"/>
    </row>
    <row r="58" spans="1:7" ht="15" customHeight="1">
      <c r="A58" s="60"/>
      <c r="B58" s="60" t="s">
        <v>316</v>
      </c>
      <c r="C58" s="60"/>
      <c r="D58" s="60"/>
      <c r="E58" s="60"/>
      <c r="F58" s="60"/>
      <c r="G58" s="60"/>
    </row>
    <row r="59" spans="1:7" ht="15" customHeight="1">
      <c r="A59" s="60"/>
      <c r="B59" s="60" t="s">
        <v>317</v>
      </c>
      <c r="C59" s="60"/>
      <c r="D59" s="60"/>
      <c r="E59" s="60"/>
      <c r="F59" s="60"/>
      <c r="G59" s="60"/>
    </row>
    <row r="60" spans="1:7" ht="15" customHeight="1">
      <c r="A60" s="60" t="s">
        <v>318</v>
      </c>
      <c r="B60" s="94"/>
      <c r="C60" s="60"/>
      <c r="D60" s="60"/>
      <c r="E60" s="60"/>
      <c r="F60" s="60"/>
      <c r="G60" s="60"/>
    </row>
    <row r="61" spans="1:7" ht="15" customHeight="1">
      <c r="A61" s="60" t="s">
        <v>183</v>
      </c>
      <c r="B61" s="94"/>
      <c r="C61" s="60"/>
      <c r="D61" s="60"/>
      <c r="E61" s="60"/>
      <c r="F61" s="60"/>
      <c r="G61" s="60"/>
    </row>
    <row r="62" spans="1:7" ht="15" customHeight="1">
      <c r="A62" s="60" t="s">
        <v>319</v>
      </c>
      <c r="B62" s="94"/>
      <c r="C62" s="60"/>
      <c r="D62" s="60"/>
      <c r="E62" s="60"/>
      <c r="F62" s="60"/>
      <c r="G62" s="60"/>
    </row>
    <row r="63" spans="1:7" ht="15" customHeight="1">
      <c r="A63" s="60" t="s">
        <v>320</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321</v>
      </c>
      <c r="B66" s="94"/>
      <c r="C66" s="60"/>
      <c r="D66" s="60"/>
      <c r="E66" s="60"/>
      <c r="F66" s="60"/>
      <c r="G66" s="60"/>
    </row>
    <row r="67" spans="1:7" ht="15" customHeight="1">
      <c r="A67" s="60" t="s">
        <v>322</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5">
    <dataValidation allowBlank="1" showInputMessage="1" sqref="B12" xr:uid="{EB3AD834-C5E0-4613-89C5-4128154C5628}"/>
    <dataValidation type="list" allowBlank="1" showInputMessage="1" sqref="B13:B31" xr:uid="{C2D67B47-29B9-4C60-A13D-37FFEBFBA4BF}">
      <formula1>INDIRECT($AK$2)</formula1>
    </dataValidation>
    <dataValidation type="list" allowBlank="1" showInputMessage="1" showErrorMessage="1" sqref="AK4:AN4" xr:uid="{FB08A616-CDD4-47AD-B687-444115D8DC65}">
      <formula1>"４週,歴月"</formula1>
    </dataValidation>
    <dataValidation type="list" allowBlank="1" showInputMessage="1" showErrorMessage="1" sqref="AK5:AN5" xr:uid="{C1B931B1-8554-47E6-840E-86C9A14ECCC8}">
      <formula1>"予定,実績"</formula1>
    </dataValidation>
    <dataValidation type="list" allowBlank="1" showInputMessage="1" showErrorMessage="1" sqref="C12:C31" xr:uid="{FE2B7469-E9F8-4962-9F4B-AD84F1F3BAFF}">
      <formula1>"A,B,C,D"</formula1>
    </dataValidation>
  </dataValidations>
  <hyperlinks>
    <hyperlink ref="A1" location="Sheet1!A1" display="目次" xr:uid="{6C4EEB22-8EAD-4DAD-99C3-2E535958F54F}"/>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7"/>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330</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0"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265" t="s">
        <v>173</v>
      </c>
      <c r="D44" s="265"/>
      <c r="E44" s="265"/>
      <c r="F44" s="60"/>
      <c r="G44" s="60"/>
    </row>
    <row r="45" spans="1:40" ht="15" customHeight="1">
      <c r="A45" s="60"/>
      <c r="B45" s="97" t="s">
        <v>186</v>
      </c>
      <c r="C45" s="278" t="s">
        <v>174</v>
      </c>
      <c r="D45" s="278"/>
      <c r="E45" s="278"/>
      <c r="F45" s="60"/>
      <c r="G45" s="60"/>
    </row>
    <row r="46" spans="1:40" ht="15" customHeight="1">
      <c r="A46" s="60"/>
      <c r="B46" s="97" t="s">
        <v>187</v>
      </c>
      <c r="C46" s="278" t="s">
        <v>175</v>
      </c>
      <c r="D46" s="278"/>
      <c r="E46" s="278"/>
      <c r="F46" s="60"/>
      <c r="G46" s="60"/>
    </row>
    <row r="47" spans="1:40" ht="15" customHeight="1">
      <c r="A47" s="60"/>
      <c r="B47" s="97" t="s">
        <v>188</v>
      </c>
      <c r="C47" s="278" t="s">
        <v>176</v>
      </c>
      <c r="D47" s="278"/>
      <c r="E47" s="278"/>
      <c r="F47" s="60"/>
      <c r="G47" s="60"/>
    </row>
    <row r="48" spans="1:40" ht="15" customHeight="1">
      <c r="A48" s="60"/>
      <c r="B48" s="97" t="s">
        <v>189</v>
      </c>
      <c r="C48" s="278" t="s">
        <v>177</v>
      </c>
      <c r="D48" s="278"/>
      <c r="E48" s="278"/>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314</v>
      </c>
      <c r="B56" s="94"/>
      <c r="C56" s="60"/>
      <c r="D56" s="60"/>
      <c r="E56" s="60"/>
      <c r="F56" s="60"/>
      <c r="G56" s="60"/>
    </row>
    <row r="57" spans="1:7" ht="15" customHeight="1">
      <c r="A57" s="60" t="s">
        <v>315</v>
      </c>
      <c r="B57" s="94"/>
      <c r="C57" s="60"/>
      <c r="D57" s="60"/>
      <c r="E57" s="60"/>
      <c r="F57" s="60"/>
      <c r="G57" s="60"/>
    </row>
    <row r="58" spans="1:7" ht="15" customHeight="1">
      <c r="A58" s="60"/>
      <c r="B58" s="60" t="s">
        <v>316</v>
      </c>
      <c r="C58" s="60"/>
      <c r="D58" s="60"/>
      <c r="E58" s="60"/>
      <c r="F58" s="60"/>
      <c r="G58" s="60"/>
    </row>
    <row r="59" spans="1:7" ht="15" customHeight="1">
      <c r="A59" s="60"/>
      <c r="B59" s="60" t="s">
        <v>317</v>
      </c>
      <c r="C59" s="60"/>
      <c r="D59" s="60"/>
      <c r="E59" s="60"/>
      <c r="F59" s="60"/>
      <c r="G59" s="60"/>
    </row>
    <row r="60" spans="1:7" ht="15" customHeight="1">
      <c r="A60" s="60" t="s">
        <v>318</v>
      </c>
      <c r="B60" s="94"/>
      <c r="C60" s="60"/>
      <c r="D60" s="60"/>
      <c r="E60" s="60"/>
      <c r="F60" s="60"/>
      <c r="G60" s="60"/>
    </row>
    <row r="61" spans="1:7" ht="15" customHeight="1">
      <c r="A61" s="60" t="s">
        <v>183</v>
      </c>
      <c r="B61" s="94"/>
      <c r="C61" s="60"/>
      <c r="D61" s="60"/>
      <c r="E61" s="60"/>
      <c r="F61" s="60"/>
      <c r="G61" s="60"/>
    </row>
    <row r="62" spans="1:7" ht="15" customHeight="1">
      <c r="A62" s="60" t="s">
        <v>319</v>
      </c>
      <c r="B62" s="94"/>
      <c r="C62" s="60"/>
      <c r="D62" s="60"/>
      <c r="E62" s="60"/>
      <c r="F62" s="60"/>
      <c r="G62" s="60"/>
    </row>
    <row r="63" spans="1:7" ht="15" customHeight="1">
      <c r="A63" s="60" t="s">
        <v>320</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321</v>
      </c>
      <c r="B66" s="94"/>
      <c r="C66" s="60"/>
      <c r="D66" s="60"/>
      <c r="E66" s="60"/>
      <c r="F66" s="60"/>
      <c r="G66" s="60"/>
    </row>
    <row r="67" spans="1:7" ht="15" customHeight="1">
      <c r="A67" s="60" t="s">
        <v>322</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5">
    <dataValidation type="list" allowBlank="1" showInputMessage="1" showErrorMessage="1" sqref="C12:C31" xr:uid="{A7DA9D55-9EDF-4F92-B531-7A171004F3C9}">
      <formula1>"A,B,C,D"</formula1>
    </dataValidation>
    <dataValidation type="list" allowBlank="1" showInputMessage="1" showErrorMessage="1" sqref="AK5:AN5" xr:uid="{5EFFBA1C-A7BB-4E4F-944E-BBF8E499B3E4}">
      <formula1>"予定,実績"</formula1>
    </dataValidation>
    <dataValidation type="list" allowBlank="1" showInputMessage="1" showErrorMessage="1" sqref="AK4:AN4" xr:uid="{1C7E1C31-EDD4-404F-B9EB-399A81394935}">
      <formula1>"４週,歴月"</formula1>
    </dataValidation>
    <dataValidation type="list" allowBlank="1" showInputMessage="1" sqref="B13:B31" xr:uid="{401D703A-9325-4508-A99B-B9BED1823C70}">
      <formula1>INDIRECT($AK$2)</formula1>
    </dataValidation>
    <dataValidation allowBlank="1" showInputMessage="1" sqref="B12" xr:uid="{D3315C7E-8432-4CB8-869B-36FDEF07F791}"/>
  </dataValidations>
  <hyperlinks>
    <hyperlink ref="A1" location="Sheet1!A1" display="目次" xr:uid="{CD382E38-F68C-48FC-9BAD-581178A97B4E}"/>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7"/>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332</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0"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265" t="s">
        <v>173</v>
      </c>
      <c r="D44" s="265"/>
      <c r="E44" s="265"/>
      <c r="F44" s="60"/>
      <c r="G44" s="60"/>
    </row>
    <row r="45" spans="1:40" ht="15" customHeight="1">
      <c r="A45" s="60"/>
      <c r="B45" s="97" t="s">
        <v>186</v>
      </c>
      <c r="C45" s="278" t="s">
        <v>174</v>
      </c>
      <c r="D45" s="278"/>
      <c r="E45" s="278"/>
      <c r="F45" s="60"/>
      <c r="G45" s="60"/>
    </row>
    <row r="46" spans="1:40" ht="15" customHeight="1">
      <c r="A46" s="60"/>
      <c r="B46" s="97" t="s">
        <v>187</v>
      </c>
      <c r="C46" s="278" t="s">
        <v>175</v>
      </c>
      <c r="D46" s="278"/>
      <c r="E46" s="278"/>
      <c r="F46" s="60"/>
      <c r="G46" s="60"/>
    </row>
    <row r="47" spans="1:40" ht="15" customHeight="1">
      <c r="A47" s="60"/>
      <c r="B47" s="97" t="s">
        <v>188</v>
      </c>
      <c r="C47" s="278" t="s">
        <v>176</v>
      </c>
      <c r="D47" s="278"/>
      <c r="E47" s="278"/>
      <c r="F47" s="60"/>
      <c r="G47" s="60"/>
    </row>
    <row r="48" spans="1:40" ht="15" customHeight="1">
      <c r="A48" s="60"/>
      <c r="B48" s="97" t="s">
        <v>189</v>
      </c>
      <c r="C48" s="278" t="s">
        <v>177</v>
      </c>
      <c r="D48" s="278"/>
      <c r="E48" s="278"/>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314</v>
      </c>
      <c r="B56" s="94"/>
      <c r="C56" s="60"/>
      <c r="D56" s="60"/>
      <c r="E56" s="60"/>
      <c r="F56" s="60"/>
      <c r="G56" s="60"/>
    </row>
    <row r="57" spans="1:7" ht="15" customHeight="1">
      <c r="A57" s="60" t="s">
        <v>315</v>
      </c>
      <c r="B57" s="94"/>
      <c r="C57" s="60"/>
      <c r="D57" s="60"/>
      <c r="E57" s="60"/>
      <c r="F57" s="60"/>
      <c r="G57" s="60"/>
    </row>
    <row r="58" spans="1:7" ht="15" customHeight="1">
      <c r="A58" s="60"/>
      <c r="B58" s="60" t="s">
        <v>316</v>
      </c>
      <c r="C58" s="60"/>
      <c r="D58" s="60"/>
      <c r="E58" s="60"/>
      <c r="F58" s="60"/>
      <c r="G58" s="60"/>
    </row>
    <row r="59" spans="1:7" ht="15" customHeight="1">
      <c r="A59" s="60"/>
      <c r="B59" s="60" t="s">
        <v>317</v>
      </c>
      <c r="C59" s="60"/>
      <c r="D59" s="60"/>
      <c r="E59" s="60"/>
      <c r="F59" s="60"/>
      <c r="G59" s="60"/>
    </row>
    <row r="60" spans="1:7" ht="15" customHeight="1">
      <c r="A60" s="60" t="s">
        <v>318</v>
      </c>
      <c r="B60" s="94"/>
      <c r="C60" s="60"/>
      <c r="D60" s="60"/>
      <c r="E60" s="60"/>
      <c r="F60" s="60"/>
      <c r="G60" s="60"/>
    </row>
    <row r="61" spans="1:7" ht="15" customHeight="1">
      <c r="A61" s="60" t="s">
        <v>183</v>
      </c>
      <c r="B61" s="94"/>
      <c r="C61" s="60"/>
      <c r="D61" s="60"/>
      <c r="E61" s="60"/>
      <c r="F61" s="60"/>
      <c r="G61" s="60"/>
    </row>
    <row r="62" spans="1:7" ht="15" customHeight="1">
      <c r="A62" s="60" t="s">
        <v>319</v>
      </c>
      <c r="B62" s="94"/>
      <c r="C62" s="60"/>
      <c r="D62" s="60"/>
      <c r="E62" s="60"/>
      <c r="F62" s="60"/>
      <c r="G62" s="60"/>
    </row>
    <row r="63" spans="1:7" ht="15" customHeight="1">
      <c r="A63" s="60" t="s">
        <v>320</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321</v>
      </c>
      <c r="B66" s="94"/>
      <c r="C66" s="60"/>
      <c r="D66" s="60"/>
      <c r="E66" s="60"/>
      <c r="F66" s="60"/>
      <c r="G66" s="60"/>
    </row>
    <row r="67" spans="1:7" ht="15" customHeight="1">
      <c r="A67" s="60" t="s">
        <v>322</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5">
    <dataValidation allowBlank="1" showInputMessage="1" sqref="B12" xr:uid="{D40205D6-9126-4513-9B31-713A2F7B7EEA}"/>
    <dataValidation type="list" allowBlank="1" showInputMessage="1" sqref="B13:B31" xr:uid="{C55AC156-AF56-4357-9550-499F78900DDF}">
      <formula1>INDIRECT($AK$2)</formula1>
    </dataValidation>
    <dataValidation type="list" allowBlank="1" showInputMessage="1" showErrorMessage="1" sqref="AK4:AN4" xr:uid="{330DEABF-A022-49A8-83EE-C8A859D2CFA2}">
      <formula1>"４週,歴月"</formula1>
    </dataValidation>
    <dataValidation type="list" allowBlank="1" showInputMessage="1" showErrorMessage="1" sqref="AK5:AN5" xr:uid="{DBA228AE-75CA-4B84-8F58-AB694A0337FA}">
      <formula1>"予定,実績"</formula1>
    </dataValidation>
    <dataValidation type="list" allowBlank="1" showInputMessage="1" showErrorMessage="1" sqref="C12:C31" xr:uid="{C1F25B2C-DFED-49EB-9FF6-A9D646C62B5A}">
      <formula1>"A,B,C,D"</formula1>
    </dataValidation>
  </dataValidations>
  <hyperlinks>
    <hyperlink ref="A1" location="Sheet1!A1" display="目次" xr:uid="{B48C6B0E-780D-4A13-8736-97F8A5F531F8}"/>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7"/>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331</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0"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265" t="s">
        <v>173</v>
      </c>
      <c r="D44" s="265"/>
      <c r="E44" s="265"/>
      <c r="F44" s="60"/>
      <c r="G44" s="60"/>
    </row>
    <row r="45" spans="1:40" ht="15" customHeight="1">
      <c r="A45" s="60"/>
      <c r="B45" s="97" t="s">
        <v>186</v>
      </c>
      <c r="C45" s="278" t="s">
        <v>174</v>
      </c>
      <c r="D45" s="278"/>
      <c r="E45" s="278"/>
      <c r="F45" s="60"/>
      <c r="G45" s="60"/>
    </row>
    <row r="46" spans="1:40" ht="15" customHeight="1">
      <c r="A46" s="60"/>
      <c r="B46" s="97" t="s">
        <v>187</v>
      </c>
      <c r="C46" s="278" t="s">
        <v>175</v>
      </c>
      <c r="D46" s="278"/>
      <c r="E46" s="278"/>
      <c r="F46" s="60"/>
      <c r="G46" s="60"/>
    </row>
    <row r="47" spans="1:40" ht="15" customHeight="1">
      <c r="A47" s="60"/>
      <c r="B47" s="97" t="s">
        <v>188</v>
      </c>
      <c r="C47" s="278" t="s">
        <v>176</v>
      </c>
      <c r="D47" s="278"/>
      <c r="E47" s="278"/>
      <c r="F47" s="60"/>
      <c r="G47" s="60"/>
    </row>
    <row r="48" spans="1:40" ht="15" customHeight="1">
      <c r="A48" s="60"/>
      <c r="B48" s="97" t="s">
        <v>189</v>
      </c>
      <c r="C48" s="278" t="s">
        <v>177</v>
      </c>
      <c r="D48" s="278"/>
      <c r="E48" s="278"/>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314</v>
      </c>
      <c r="B56" s="94"/>
      <c r="C56" s="60"/>
      <c r="D56" s="60"/>
      <c r="E56" s="60"/>
      <c r="F56" s="60"/>
      <c r="G56" s="60"/>
    </row>
    <row r="57" spans="1:7" ht="15" customHeight="1">
      <c r="A57" s="60" t="s">
        <v>315</v>
      </c>
      <c r="B57" s="94"/>
      <c r="C57" s="60"/>
      <c r="D57" s="60"/>
      <c r="E57" s="60"/>
      <c r="F57" s="60"/>
      <c r="G57" s="60"/>
    </row>
    <row r="58" spans="1:7" ht="15" customHeight="1">
      <c r="A58" s="60"/>
      <c r="B58" s="60" t="s">
        <v>316</v>
      </c>
      <c r="C58" s="60"/>
      <c r="D58" s="60"/>
      <c r="E58" s="60"/>
      <c r="F58" s="60"/>
      <c r="G58" s="60"/>
    </row>
    <row r="59" spans="1:7" ht="15" customHeight="1">
      <c r="A59" s="60"/>
      <c r="B59" s="60" t="s">
        <v>317</v>
      </c>
      <c r="C59" s="60"/>
      <c r="D59" s="60"/>
      <c r="E59" s="60"/>
      <c r="F59" s="60"/>
      <c r="G59" s="60"/>
    </row>
    <row r="60" spans="1:7" ht="15" customHeight="1">
      <c r="A60" s="60" t="s">
        <v>318</v>
      </c>
      <c r="B60" s="94"/>
      <c r="C60" s="60"/>
      <c r="D60" s="60"/>
      <c r="E60" s="60"/>
      <c r="F60" s="60"/>
      <c r="G60" s="60"/>
    </row>
    <row r="61" spans="1:7" ht="15" customHeight="1">
      <c r="A61" s="60" t="s">
        <v>183</v>
      </c>
      <c r="B61" s="94"/>
      <c r="C61" s="60"/>
      <c r="D61" s="60"/>
      <c r="E61" s="60"/>
      <c r="F61" s="60"/>
      <c r="G61" s="60"/>
    </row>
    <row r="62" spans="1:7" ht="15" customHeight="1">
      <c r="A62" s="60" t="s">
        <v>319</v>
      </c>
      <c r="B62" s="94"/>
      <c r="C62" s="60"/>
      <c r="D62" s="60"/>
      <c r="E62" s="60"/>
      <c r="F62" s="60"/>
      <c r="G62" s="60"/>
    </row>
    <row r="63" spans="1:7" ht="15" customHeight="1">
      <c r="A63" s="60" t="s">
        <v>320</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321</v>
      </c>
      <c r="B66" s="94"/>
      <c r="C66" s="60"/>
      <c r="D66" s="60"/>
      <c r="E66" s="60"/>
      <c r="F66" s="60"/>
      <c r="G66" s="60"/>
    </row>
    <row r="67" spans="1:7" ht="15" customHeight="1">
      <c r="A67" s="60" t="s">
        <v>322</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5">
    <dataValidation type="list" allowBlank="1" showInputMessage="1" showErrorMessage="1" sqref="C12:C31" xr:uid="{A42E128B-63F5-499A-B2B1-40C7FBBCE879}">
      <formula1>"A,B,C,D"</formula1>
    </dataValidation>
    <dataValidation type="list" allowBlank="1" showInputMessage="1" showErrorMessage="1" sqref="AK5:AN5" xr:uid="{C59E68E4-49AC-4FC8-9186-CE6E7BAF0789}">
      <formula1>"予定,実績"</formula1>
    </dataValidation>
    <dataValidation type="list" allowBlank="1" showInputMessage="1" showErrorMessage="1" sqref="AK4:AN4" xr:uid="{8D262500-E5FC-4167-974C-CA36F17C9760}">
      <formula1>"４週,歴月"</formula1>
    </dataValidation>
    <dataValidation type="list" allowBlank="1" showInputMessage="1" sqref="B13:B31" xr:uid="{9AF2E985-36F2-444E-9224-709A36864B38}">
      <formula1>INDIRECT($AK$2)</formula1>
    </dataValidation>
    <dataValidation allowBlank="1" showInputMessage="1" sqref="B12" xr:uid="{A070470D-67B3-4050-81E8-EB553511644C}"/>
  </dataValidations>
  <hyperlinks>
    <hyperlink ref="A1" location="Sheet1!A1" display="目次" xr:uid="{5B277F75-B186-475E-AFA3-8DF61B2190EC}"/>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200</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t="s">
        <v>119</v>
      </c>
      <c r="C16" s="83" t="s">
        <v>187</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c r="A43" s="265" t="s">
        <v>197</v>
      </c>
      <c r="B43" s="265"/>
      <c r="C43" s="265" t="s">
        <v>115</v>
      </c>
      <c r="D43" s="265"/>
      <c r="E43" s="264" t="s">
        <v>288</v>
      </c>
      <c r="F43" s="264"/>
      <c r="G43" s="264"/>
      <c r="H43" s="26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ROUNDDOWN(IF(AL39&lt;=60,1,1+ROUNDUP((AL39-60)/40,0)),1)</f>
        <v>2</v>
      </c>
      <c r="D44" s="330"/>
      <c r="E44" s="330">
        <f>ROUNDDOWN(AL39/6,1)</f>
        <v>11.6</v>
      </c>
      <c r="F44" s="330"/>
      <c r="G44" s="330"/>
      <c r="H44" s="33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サービス管理責任者</v>
      </c>
      <c r="F47" s="318"/>
      <c r="G47" s="318"/>
      <c r="H47" s="318"/>
      <c r="I47" s="311" t="str">
        <f>IF(VLOOKUP($AK$2,選択肢!$A$1:$J$34,I52,FALSE)=0,"-",VLOOKUP($AK$2,選択肢!$A$1:$J$34,I52,FALSE))</f>
        <v>看護職員</v>
      </c>
      <c r="J47" s="312"/>
      <c r="K47" s="312"/>
      <c r="L47" s="312"/>
      <c r="M47" s="312"/>
      <c r="N47" s="319"/>
      <c r="O47" s="311" t="str">
        <f>IF(VLOOKUP($AK$2,選択肢!$A$1:$J$34,O52,FALSE)=0,"-",VLOOKUP($AK$2,選択肢!$A$1:$J$34,O52,FALSE))</f>
        <v>理学療法士</v>
      </c>
      <c r="P47" s="312"/>
      <c r="Q47" s="312"/>
      <c r="R47" s="312"/>
      <c r="S47" s="312"/>
      <c r="T47" s="319"/>
      <c r="U47" s="311" t="str">
        <f>IF(VLOOKUP($AK$2,選択肢!$A$1:$J$34,U52,FALSE)=0,"-",VLOOKUP($AK$2,選択肢!$A$1:$J$34,U52,FALSE))</f>
        <v>作業療法士</v>
      </c>
      <c r="V47" s="312"/>
      <c r="W47" s="312"/>
      <c r="X47" s="312"/>
      <c r="Y47" s="312"/>
      <c r="Z47" s="319"/>
      <c r="AA47" s="311" t="str">
        <f>IF(VLOOKUP($AK$2,選択肢!$A$1:$J$34,AA52,FALSE)=0,"-",VLOOKUP($AK$2,選択肢!$A$1:$J$34,AA52,FALSE))</f>
        <v>言語聴覚士</v>
      </c>
      <c r="AB47" s="312"/>
      <c r="AC47" s="312"/>
      <c r="AD47" s="312"/>
      <c r="AE47" s="312"/>
      <c r="AF47" s="319"/>
      <c r="AG47" s="318" t="str">
        <f>IF(VLOOKUP($AK$2,選択肢!$A$1:$J$34,AG52,FALSE)=0,"-",VLOOKUP($AK$2,選択肢!$A$1:$J$34,AG52,FALSE))</f>
        <v>生活支援員</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1</v>
      </c>
      <c r="F50" s="314">
        <f>COUNTIFS($B$12:$B$31,E$47,$C$12:$C$31,"D",$E$12:$E$31,"*")</f>
        <v>0</v>
      </c>
      <c r="G50" s="315"/>
      <c r="H50" s="316"/>
      <c r="I50" s="314">
        <f>COUNTIFS($B$12:$B$31,I$47,$C$12:$C$31,"C",$E$12:$E$31,"*")</f>
        <v>0</v>
      </c>
      <c r="J50" s="315"/>
      <c r="K50" s="316"/>
      <c r="L50" s="314">
        <f>COUNTIFS($B$12:$B$31,I$47,$C$12:$C$31,"D",$E$12:$E$31,"*")</f>
        <v>1</v>
      </c>
      <c r="M50" s="315"/>
      <c r="N50" s="316"/>
      <c r="O50" s="314">
        <f>COUNTIFS($B$12:$B$31,O$47,$C$12:$C$31,"C",$E$12:$E$31,"*")</f>
        <v>0</v>
      </c>
      <c r="P50" s="315"/>
      <c r="Q50" s="316"/>
      <c r="R50" s="314">
        <f>COUNTIFS($B$12:$B$31,O$47,$C$12:$C$31,"D",$E$12:$E$31,"*")</f>
        <v>0</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f>IF($AK$4="４週",SUMIFS($AK$12:$AK$31,$B$12:$B$31,C47)/4/$AH$6,IF($AK$4="歴月",SUMIFS($AK$12:$AK$31,$B$12:$B$31,C47)/$AL$6,"記載する期間を選択してください"))</f>
        <v>0</v>
      </c>
      <c r="D51" s="319"/>
      <c r="E51" s="311">
        <f>IF($AK$4="４週",SUMIFS($AK$12:$AK$31,$B$12:$B$31,E47)/4/$AH$6,IF($AK$4="歴月",SUMIFS($AK$12:$AK$31,$B$12:$B$31,E47)/$AL$6,"記載する期間を選択してください"))</f>
        <v>0</v>
      </c>
      <c r="F51" s="312"/>
      <c r="G51" s="312"/>
      <c r="H51" s="319"/>
      <c r="I51" s="311">
        <f>IF($AK$4="４週",SUMIFS($AK$12:$AK$31,$B$12:$B$31,I47)/4/$AH$6,IF($AK$4="歴月",SUMIFS($AK$12:$AK$31,$B$12:$B$31,I47)/$AL$6,"記載する期間を選択してください"))</f>
        <v>0</v>
      </c>
      <c r="J51" s="312"/>
      <c r="K51" s="312"/>
      <c r="L51" s="312"/>
      <c r="M51" s="312"/>
      <c r="N51" s="319"/>
      <c r="O51" s="311">
        <f>IF($AK$4="４週",SUMIFS($AK$12:$AK$31,$B$12:$B$31,O47)/4/$AH$6,IF($AK$4="歴月",SUMIFS($AK$12:$AK$31,$B$12:$B$31,O47)/$AL$6,"記載する期間を選択してください"))</f>
        <v>0</v>
      </c>
      <c r="P51" s="312"/>
      <c r="Q51" s="312"/>
      <c r="R51" s="312"/>
      <c r="S51" s="312"/>
      <c r="T51" s="319"/>
      <c r="U51" s="311">
        <f>IF($AK$4="４週",SUMIFS($AK$12:$AK$31,$B$12:$B$31,U47)/4/$AH$6,IF($AK$4="歴月",SUMIFS($AK$12:$AK$31,$B$12:$B$31,U47)/$AL$6,"記載する期間を選択してください"))</f>
        <v>0</v>
      </c>
      <c r="V51" s="312"/>
      <c r="W51" s="312"/>
      <c r="X51" s="312"/>
      <c r="Y51" s="312"/>
      <c r="Z51" s="319"/>
      <c r="AA51" s="311">
        <f>IF($AK$4="４週",SUMIFS($AK$12:$AK$31,$B$12:$B$31,AA47)/4/$AH$6,IF($AK$4="歴月",SUMIFS($AK$12:$AK$31,$B$12:$B$31,AA47)/$AL$6,"記載する期間を選択してください"))</f>
        <v>0</v>
      </c>
      <c r="AB51" s="312"/>
      <c r="AC51" s="312"/>
      <c r="AD51" s="312"/>
      <c r="AE51" s="312"/>
      <c r="AF51" s="319"/>
      <c r="AG51" s="311">
        <f>IF($AK$4="４週",SUMIFS($AK$12:$AK$31,$B$12:$B$31,AG47)/4/$AH$6,IF($AK$4="歴月",SUMIFS($AK$12:$AK$31,$B$12:$B$31,AG47)/$AL$6,"記載する期間を選択してください"))</f>
        <v>0</v>
      </c>
      <c r="AH51" s="312"/>
      <c r="AI51" s="312"/>
      <c r="AJ51" s="312"/>
      <c r="AK51" s="319"/>
      <c r="AL51" s="311">
        <f>IF($AK$4="４週",SUMIFS($AK$12:$AK$31,$B$12:$B$31,AL47)/4/$AH$6,IF($AK$4="歴月",SUMIFS($AK$12:$AK$31,$B$12:$B$31,AL47)/$AL$6,"記載する期間を選択してください"))</f>
        <v>0</v>
      </c>
      <c r="AM51" s="319"/>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hyperlinks>
    <hyperlink ref="A1" location="Sheet1!A1" display="目次" xr:uid="{60123238-BE96-4CC0-8B84-182FA1DC75F5}"/>
  </hyperlink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5"/>
  <sheetViews>
    <sheetView showGridLines="0" view="pageBreakPreview" zoomScaleNormal="100" zoomScaleSheetLayoutView="100" workbookViewId="0"/>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201</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121</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118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25" customHeight="1">
      <c r="A39" s="334" t="s">
        <v>210</v>
      </c>
      <c r="B39" s="334"/>
      <c r="C39" s="334"/>
      <c r="D39" s="72">
        <f>SUM(D40:D41)</f>
        <v>1540</v>
      </c>
      <c r="E39" s="72">
        <f>SUM(E40:E41)</f>
        <v>1441</v>
      </c>
      <c r="F39" s="330">
        <f>SUM(F40:H41)</f>
        <v>1540</v>
      </c>
      <c r="G39" s="330"/>
      <c r="H39" s="330"/>
      <c r="I39" s="330">
        <f>SUM(I40:K41)</f>
        <v>1617</v>
      </c>
      <c r="J39" s="330"/>
      <c r="K39" s="330"/>
      <c r="L39" s="330">
        <f>SUM(L40:N41)</f>
        <v>1617</v>
      </c>
      <c r="M39" s="330"/>
      <c r="N39" s="330"/>
      <c r="O39" s="330">
        <f>SUM(O40:Q41)</f>
        <v>1463</v>
      </c>
      <c r="P39" s="330"/>
      <c r="Q39" s="330"/>
      <c r="R39" s="330">
        <f>SUM(R40:T41)</f>
        <v>1540</v>
      </c>
      <c r="S39" s="330"/>
      <c r="T39" s="330"/>
      <c r="U39" s="330">
        <f>SUM(U40:W41)</f>
        <v>1540</v>
      </c>
      <c r="V39" s="330"/>
      <c r="W39" s="330"/>
      <c r="X39" s="330">
        <f>SUM(X40:Z41)</f>
        <v>1463</v>
      </c>
      <c r="Y39" s="330"/>
      <c r="Z39" s="330"/>
      <c r="AA39" s="330">
        <f>SUM(AA40:AC41)</f>
        <v>1463</v>
      </c>
      <c r="AB39" s="330"/>
      <c r="AC39" s="330"/>
      <c r="AD39" s="330">
        <f>SUM(AD40:AF41)</f>
        <v>1463</v>
      </c>
      <c r="AE39" s="330"/>
      <c r="AF39" s="330"/>
      <c r="AG39" s="330">
        <f>SUM(AG40:AI41)</f>
        <v>1540</v>
      </c>
      <c r="AH39" s="330"/>
      <c r="AI39" s="330"/>
      <c r="AJ39" s="278">
        <f>SUM(D39:AI39)</f>
        <v>18227</v>
      </c>
      <c r="AK39" s="278"/>
      <c r="AL39" s="108">
        <f>ROUNDUP(AJ39/AJ42,1)</f>
        <v>77</v>
      </c>
      <c r="AM39"/>
      <c r="AN39"/>
      <c r="AO39"/>
      <c r="AP39"/>
      <c r="AQ39"/>
    </row>
    <row r="40" spans="1:43" ht="25" customHeight="1">
      <c r="A40" s="342" t="s">
        <v>220</v>
      </c>
      <c r="B40" s="342"/>
      <c r="C40" s="342"/>
      <c r="D40" s="69">
        <v>1400</v>
      </c>
      <c r="E40" s="69">
        <v>1310</v>
      </c>
      <c r="F40" s="335">
        <v>1400</v>
      </c>
      <c r="G40" s="335"/>
      <c r="H40" s="335"/>
      <c r="I40" s="335">
        <v>1470</v>
      </c>
      <c r="J40" s="335"/>
      <c r="K40" s="335"/>
      <c r="L40" s="335">
        <v>1470</v>
      </c>
      <c r="M40" s="335"/>
      <c r="N40" s="335"/>
      <c r="O40" s="335">
        <v>1330</v>
      </c>
      <c r="P40" s="335"/>
      <c r="Q40" s="335"/>
      <c r="R40" s="335">
        <v>1400</v>
      </c>
      <c r="S40" s="335"/>
      <c r="T40" s="335"/>
      <c r="U40" s="335">
        <v>1400</v>
      </c>
      <c r="V40" s="335"/>
      <c r="W40" s="335"/>
      <c r="X40" s="335">
        <v>1330</v>
      </c>
      <c r="Y40" s="335"/>
      <c r="Z40" s="335"/>
      <c r="AA40" s="335">
        <v>1330</v>
      </c>
      <c r="AB40" s="335"/>
      <c r="AC40" s="335"/>
      <c r="AD40" s="335">
        <v>1330</v>
      </c>
      <c r="AE40" s="335"/>
      <c r="AF40" s="335"/>
      <c r="AG40" s="335">
        <v>1400</v>
      </c>
      <c r="AH40" s="335"/>
      <c r="AI40" s="335"/>
      <c r="AJ40" s="278">
        <f>SUM(D40:AI40)</f>
        <v>16570</v>
      </c>
      <c r="AK40" s="278"/>
      <c r="AL40" s="108">
        <f>ROUNDUP(AJ40/AJ42,1)</f>
        <v>70</v>
      </c>
      <c r="AM40"/>
      <c r="AN40"/>
      <c r="AO40"/>
      <c r="AP40"/>
      <c r="AQ40"/>
    </row>
    <row r="41" spans="1:43" ht="25" customHeight="1">
      <c r="A41" s="342" t="s">
        <v>219</v>
      </c>
      <c r="B41" s="342"/>
      <c r="C41" s="342"/>
      <c r="D41" s="69">
        <v>140</v>
      </c>
      <c r="E41" s="69">
        <v>131</v>
      </c>
      <c r="F41" s="335">
        <v>140</v>
      </c>
      <c r="G41" s="335"/>
      <c r="H41" s="335"/>
      <c r="I41" s="335">
        <v>147</v>
      </c>
      <c r="J41" s="335"/>
      <c r="K41" s="335"/>
      <c r="L41" s="335">
        <v>147</v>
      </c>
      <c r="M41" s="335"/>
      <c r="N41" s="335"/>
      <c r="O41" s="335">
        <v>133</v>
      </c>
      <c r="P41" s="335"/>
      <c r="Q41" s="335"/>
      <c r="R41" s="335">
        <v>140</v>
      </c>
      <c r="S41" s="335"/>
      <c r="T41" s="335"/>
      <c r="U41" s="335">
        <v>140</v>
      </c>
      <c r="V41" s="335"/>
      <c r="W41" s="335"/>
      <c r="X41" s="335">
        <v>133</v>
      </c>
      <c r="Y41" s="335"/>
      <c r="Z41" s="335"/>
      <c r="AA41" s="335">
        <v>133</v>
      </c>
      <c r="AB41" s="335"/>
      <c r="AC41" s="335"/>
      <c r="AD41" s="335">
        <v>133</v>
      </c>
      <c r="AE41" s="335"/>
      <c r="AF41" s="335"/>
      <c r="AG41" s="335">
        <v>140</v>
      </c>
      <c r="AH41" s="335"/>
      <c r="AI41" s="335"/>
      <c r="AJ41" s="278">
        <f>SUM(D41:AI41)</f>
        <v>1657</v>
      </c>
      <c r="AK41" s="278"/>
      <c r="AL41" s="108">
        <f>ROUNDUP(AJ41/AJ42,1)</f>
        <v>7</v>
      </c>
      <c r="AM41"/>
      <c r="AN41"/>
      <c r="AO41"/>
      <c r="AP41"/>
      <c r="AQ41"/>
    </row>
    <row r="42" spans="1:43" ht="25" customHeight="1">
      <c r="A42" s="334" t="s">
        <v>204</v>
      </c>
      <c r="B42" s="334"/>
      <c r="C42" s="334"/>
      <c r="D42" s="69">
        <v>20</v>
      </c>
      <c r="E42" s="69">
        <v>19</v>
      </c>
      <c r="F42" s="335">
        <v>20</v>
      </c>
      <c r="G42" s="335"/>
      <c r="H42" s="335"/>
      <c r="I42" s="335">
        <v>21</v>
      </c>
      <c r="J42" s="335"/>
      <c r="K42" s="335"/>
      <c r="L42" s="335">
        <v>21</v>
      </c>
      <c r="M42" s="335"/>
      <c r="N42" s="335"/>
      <c r="O42" s="335">
        <v>19</v>
      </c>
      <c r="P42" s="335"/>
      <c r="Q42" s="335"/>
      <c r="R42" s="335">
        <v>20</v>
      </c>
      <c r="S42" s="335"/>
      <c r="T42" s="335"/>
      <c r="U42" s="335">
        <v>20</v>
      </c>
      <c r="V42" s="335"/>
      <c r="W42" s="335"/>
      <c r="X42" s="335">
        <v>19</v>
      </c>
      <c r="Y42" s="335"/>
      <c r="Z42" s="335"/>
      <c r="AA42" s="335">
        <v>19</v>
      </c>
      <c r="AB42" s="335"/>
      <c r="AC42" s="335"/>
      <c r="AD42" s="335">
        <v>19</v>
      </c>
      <c r="AE42" s="335"/>
      <c r="AF42" s="335"/>
      <c r="AG42" s="335">
        <v>20</v>
      </c>
      <c r="AH42" s="335"/>
      <c r="AI42" s="335"/>
      <c r="AJ42" s="278">
        <f>+SUM(D42:AI42)</f>
        <v>237</v>
      </c>
      <c r="AK42" s="278"/>
      <c r="AL42" s="107"/>
      <c r="AM42"/>
      <c r="AN42"/>
      <c r="AO42"/>
      <c r="AP42"/>
      <c r="AQ42"/>
    </row>
    <row r="43" spans="1:43" ht="5.15"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c r="A45" s="265" t="s">
        <v>197</v>
      </c>
      <c r="B45" s="265"/>
      <c r="C45" s="265" t="s">
        <v>115</v>
      </c>
      <c r="D45" s="265"/>
      <c r="E45" s="264" t="s">
        <v>118</v>
      </c>
      <c r="F45" s="264"/>
      <c r="G45" s="264"/>
      <c r="H45" s="26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264" t="s">
        <v>208</v>
      </c>
      <c r="B46" s="264"/>
      <c r="C46" s="330">
        <f>ROUNDDOWN(IF(AL39&lt;=60,1,1+ROUNDUP((AL39-60)/40,0)),1)</f>
        <v>2</v>
      </c>
      <c r="D46" s="330"/>
      <c r="E46" s="330">
        <f>ROUNDDOWN(AL40/6+AL41/10,1)</f>
        <v>12.3</v>
      </c>
      <c r="F46" s="330"/>
      <c r="G46" s="330"/>
      <c r="H46" s="330"/>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324</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c r="A49" s="62"/>
      <c r="B49" s="67"/>
      <c r="C49" s="311" t="str">
        <f>IF(VLOOKUP($AK$2,選択肢!$A$1:$J$34,C54,FALSE)=0,"-",VLOOKUP($AK$2,選択肢!$A$1:$J$34,C54,FALSE))</f>
        <v>管理者</v>
      </c>
      <c r="D49" s="312"/>
      <c r="E49" s="318" t="str">
        <f>IF(VLOOKUP($AK$2,選択肢!$A$1:$J$34,E54,FALSE)=0,"-",VLOOKUP($AK$2,選択肢!$A$1:$J$34,E54,FALSE))</f>
        <v>サービス管理責任者</v>
      </c>
      <c r="F49" s="318"/>
      <c r="G49" s="318"/>
      <c r="H49" s="318"/>
      <c r="I49" s="311" t="str">
        <f>IF(VLOOKUP($AK$2,選択肢!$A$1:$J$34,I54,FALSE)=0,"-",VLOOKUP($AK$2,選択肢!$A$1:$J$34,I54,FALSE))</f>
        <v>地域移行支援員</v>
      </c>
      <c r="J49" s="312"/>
      <c r="K49" s="312"/>
      <c r="L49" s="312"/>
      <c r="M49" s="312"/>
      <c r="N49" s="319"/>
      <c r="O49" s="311" t="str">
        <f>IF(VLOOKUP($AK$2,選択肢!$A$1:$J$34,O54,FALSE)=0,"-",VLOOKUP($AK$2,選択肢!$A$1:$J$34,O54,FALSE))</f>
        <v>生活支援員</v>
      </c>
      <c r="P49" s="312"/>
      <c r="Q49" s="312"/>
      <c r="R49" s="312"/>
      <c r="S49" s="312"/>
      <c r="T49" s="319"/>
      <c r="U49" s="311" t="str">
        <f>IF(VLOOKUP($AK$2,選択肢!$A$1:$J$34,U54,FALSE)=0,"-",VLOOKUP($AK$2,選択肢!$A$1:$J$34,U54,FALSE))</f>
        <v>-</v>
      </c>
      <c r="V49" s="312"/>
      <c r="W49" s="312"/>
      <c r="X49" s="312"/>
      <c r="Y49" s="312"/>
      <c r="Z49" s="319"/>
      <c r="AA49" s="311" t="str">
        <f>IF(VLOOKUP($AK$2,選択肢!$A$1:$J$34,AA54,FALSE)=0,"-",VLOOKUP($AK$2,選択肢!$A$1:$J$34,AA54,FALSE))</f>
        <v>-</v>
      </c>
      <c r="AB49" s="312"/>
      <c r="AC49" s="312"/>
      <c r="AD49" s="312"/>
      <c r="AE49" s="312"/>
      <c r="AF49" s="319"/>
      <c r="AG49" s="318" t="str">
        <f>IF(VLOOKUP($AK$2,選択肢!$A$1:$J$34,AG54,FALSE)=0,"-",VLOOKUP($AK$2,選択肢!$A$1:$J$34,AG54,FALSE))</f>
        <v>-</v>
      </c>
      <c r="AH49" s="318"/>
      <c r="AI49" s="318"/>
      <c r="AJ49" s="318"/>
      <c r="AK49" s="318"/>
      <c r="AL49" s="318" t="str">
        <f>IF(VLOOKUP($AK$2,選択肢!$A$1:$J$34,AL54,FALSE)=0,"-",VLOOKUP($AK$2,選択肢!$A$1:$J$34,AL54,FALSE))</f>
        <v>-</v>
      </c>
      <c r="AM49" s="318"/>
      <c r="AN49" s="62"/>
    </row>
    <row r="50" spans="1:40" ht="18" customHeight="1">
      <c r="A50" s="62"/>
      <c r="B50" s="67"/>
      <c r="C50" s="102" t="s">
        <v>56</v>
      </c>
      <c r="D50" s="102" t="s">
        <v>57</v>
      </c>
      <c r="E50" s="101" t="s">
        <v>56</v>
      </c>
      <c r="F50" s="317" t="s">
        <v>57</v>
      </c>
      <c r="G50" s="317"/>
      <c r="H50" s="317"/>
      <c r="I50" s="314" t="s">
        <v>56</v>
      </c>
      <c r="J50" s="315"/>
      <c r="K50" s="316"/>
      <c r="L50" s="314" t="s">
        <v>57</v>
      </c>
      <c r="M50" s="315"/>
      <c r="N50" s="316"/>
      <c r="O50" s="314" t="s">
        <v>56</v>
      </c>
      <c r="P50" s="315"/>
      <c r="Q50" s="316"/>
      <c r="R50" s="314" t="s">
        <v>57</v>
      </c>
      <c r="S50" s="315"/>
      <c r="T50" s="316"/>
      <c r="U50" s="314" t="s">
        <v>56</v>
      </c>
      <c r="V50" s="315"/>
      <c r="W50" s="316"/>
      <c r="X50" s="314" t="s">
        <v>57</v>
      </c>
      <c r="Y50" s="315"/>
      <c r="Z50" s="316"/>
      <c r="AA50" s="314" t="s">
        <v>56</v>
      </c>
      <c r="AB50" s="315"/>
      <c r="AC50" s="316"/>
      <c r="AD50" s="314" t="s">
        <v>57</v>
      </c>
      <c r="AE50" s="315"/>
      <c r="AF50" s="316"/>
      <c r="AG50" s="314" t="s">
        <v>56</v>
      </c>
      <c r="AH50" s="315"/>
      <c r="AI50" s="316"/>
      <c r="AJ50" s="314" t="s">
        <v>57</v>
      </c>
      <c r="AK50" s="316"/>
      <c r="AL50" s="101" t="s">
        <v>19</v>
      </c>
      <c r="AM50" s="101" t="s">
        <v>18</v>
      </c>
      <c r="AN50" s="62"/>
    </row>
    <row r="51" spans="1:40" ht="18" customHeight="1">
      <c r="A51" s="62"/>
      <c r="B51" s="75" t="s">
        <v>108</v>
      </c>
      <c r="C51" s="101">
        <f>COUNTIFS($B$12:$B$31,C$49,$C$12:$C$31,"A",$E$12:$E$31,"*")</f>
        <v>1</v>
      </c>
      <c r="D51" s="101">
        <f>COUNTIFS($B$12:$B$31,C$49,$C$12:$C$31,"B",$E$12:$E$31,"*")</f>
        <v>0</v>
      </c>
      <c r="E51" s="101">
        <f>COUNTIFS($B$12:$B$31,E$49,$C$12:$C$31,"A",$E$12:$E$31,"*")</f>
        <v>0</v>
      </c>
      <c r="F51" s="314">
        <f>COUNTIFS($B$12:$B$31,E$49,$C$12:$C$31,"B",$E$12:$E$31,"*")</f>
        <v>1</v>
      </c>
      <c r="G51" s="315"/>
      <c r="H51" s="316"/>
      <c r="I51" s="314">
        <f>COUNTIFS($B$12:$B$31,I$49,$C$12:$C$31,"A",$E$12:$E$31,"*")</f>
        <v>0</v>
      </c>
      <c r="J51" s="315"/>
      <c r="K51" s="316"/>
      <c r="L51" s="314">
        <f>COUNTIFS($B$12:$B$31,I$49,$C$12:$C$31,"B",$E$12:$E$31,"*")</f>
        <v>0</v>
      </c>
      <c r="M51" s="315"/>
      <c r="N51" s="316"/>
      <c r="O51" s="314">
        <f>COUNTIFS($B$12:$B$31,O$49,$C$12:$C$31,"A",$E$12:$E$31,"*")</f>
        <v>0</v>
      </c>
      <c r="P51" s="315"/>
      <c r="Q51" s="316"/>
      <c r="R51" s="314">
        <f>COUNTIFS($B$12:$B$31,O$49,$C$12:$C$31,"B",$E$12:$E$31,"*")</f>
        <v>0</v>
      </c>
      <c r="S51" s="315"/>
      <c r="T51" s="316"/>
      <c r="U51" s="314">
        <f>COUNTIFS($B$12:$B$31,U$49,$C$12:$C$31,"A",$E$12:$E$31,"*")</f>
        <v>0</v>
      </c>
      <c r="V51" s="315"/>
      <c r="W51" s="316"/>
      <c r="X51" s="314">
        <f>COUNTIFS($B$12:$B$31,U$49,$C$12:$C$31,"B",$E$12:$E$31,"*")</f>
        <v>0</v>
      </c>
      <c r="Y51" s="315"/>
      <c r="Z51" s="316"/>
      <c r="AA51" s="314">
        <f>COUNTIFS($B$12:$B$31,AA$49,$C$12:$C$31,"A",$E$12:$E$31,"*")</f>
        <v>0</v>
      </c>
      <c r="AB51" s="315"/>
      <c r="AC51" s="316"/>
      <c r="AD51" s="314">
        <f>COUNTIFS($B$12:$B$31,AA$49,$C$12:$C$31,"B",$E$12:$E$31,"*")</f>
        <v>0</v>
      </c>
      <c r="AE51" s="315"/>
      <c r="AF51" s="316"/>
      <c r="AG51" s="314">
        <f>COUNTIFS($B$12:$B$31,AG$49,$C$12:$C$31,"A",$E$12:$E$31,"*")</f>
        <v>0</v>
      </c>
      <c r="AH51" s="315"/>
      <c r="AI51" s="316"/>
      <c r="AJ51" s="314">
        <f>COUNTIFS($B$12:$B$31,AG$49,$C$12:$C$31,"B",$E$12:$E$31,"*")</f>
        <v>0</v>
      </c>
      <c r="AK51" s="316"/>
      <c r="AL51" s="101">
        <f>COUNTIFS($B$12:$B$31,AL$49,$C$12:$C$31,"A",$E$12:$E$31,"*")</f>
        <v>0</v>
      </c>
      <c r="AM51" s="101">
        <f>COUNTIFS($B$12:$B$31,AL$49,$C$12:$C$31,"B",$E$12:$E$31,"*")</f>
        <v>0</v>
      </c>
      <c r="AN51" s="62"/>
    </row>
    <row r="52" spans="1:40" ht="18" customHeight="1">
      <c r="A52" s="62"/>
      <c r="B52" s="82" t="s">
        <v>109</v>
      </c>
      <c r="C52" s="101">
        <f>COUNTIFS($B$12:$B$31,C$49,$C$12:$C$31,"C",$E$12:$E$31,"*")</f>
        <v>0</v>
      </c>
      <c r="D52" s="101">
        <f>COUNTIFS($B$12:$B$31,C$49,$C$12:$C$31,"D",$E$12:$E$31,"*")</f>
        <v>0</v>
      </c>
      <c r="E52" s="101">
        <f>COUNTIFS($B$12:$B$31,E$49,$C$12:$C$31,"C",$E$12:$E$31,"*")</f>
        <v>0</v>
      </c>
      <c r="F52" s="314">
        <f>COUNTIFS($B$12:$B$31,E$49,$C$12:$C$31,"D",$E$12:$E$31,"*")</f>
        <v>0</v>
      </c>
      <c r="G52" s="315"/>
      <c r="H52" s="316"/>
      <c r="I52" s="314">
        <f>COUNTIFS($B$12:$B$31,I$49,$C$12:$C$31,"C",$E$12:$E$31,"*")</f>
        <v>1</v>
      </c>
      <c r="J52" s="315"/>
      <c r="K52" s="316"/>
      <c r="L52" s="314">
        <f>COUNTIFS($B$12:$B$31,I$49,$C$12:$C$31,"D",$E$12:$E$31,"*")</f>
        <v>0</v>
      </c>
      <c r="M52" s="315"/>
      <c r="N52" s="316"/>
      <c r="O52" s="314">
        <f>COUNTIFS($B$12:$B$31,O$49,$C$12:$C$31,"C",$E$12:$E$31,"*")</f>
        <v>0</v>
      </c>
      <c r="P52" s="315"/>
      <c r="Q52" s="316"/>
      <c r="R52" s="314">
        <f>COUNTIFS($B$12:$B$31,O$49,$C$12:$C$31,"D",$E$12:$E$31,"*")</f>
        <v>1</v>
      </c>
      <c r="S52" s="315"/>
      <c r="T52" s="316"/>
      <c r="U52" s="314">
        <f>COUNTIFS($B$12:$B$31,U$49,$C$12:$C$31,"C",$E$12:$E$31,"*")</f>
        <v>0</v>
      </c>
      <c r="V52" s="315"/>
      <c r="W52" s="316"/>
      <c r="X52" s="314">
        <f>COUNTIFS($B$12:$B$31,U$49,$C$12:$C$31,"D",$E$12:$E$31,"*")</f>
        <v>0</v>
      </c>
      <c r="Y52" s="315"/>
      <c r="Z52" s="316"/>
      <c r="AA52" s="314">
        <f>COUNTIFS($B$12:$B$31,AA$49,$C$12:$C$31,"C",$E$12:$E$31,"*")</f>
        <v>0</v>
      </c>
      <c r="AB52" s="315"/>
      <c r="AC52" s="316"/>
      <c r="AD52" s="314">
        <f>COUNTIFS($B$12:$B$31,AA$49,$C$12:$C$31,"D",$E$12:$E$31,"*")</f>
        <v>0</v>
      </c>
      <c r="AE52" s="315"/>
      <c r="AF52" s="316"/>
      <c r="AG52" s="314">
        <f>COUNTIFS($B$12:$B$31,AG$49,$C$12:$C$31,"C",$E$12:$E$31,"*")</f>
        <v>0</v>
      </c>
      <c r="AH52" s="315"/>
      <c r="AI52" s="316"/>
      <c r="AJ52" s="314">
        <f>COUNTIFS($B$12:$B$31,AG$49,$C$12:$C$31,"D",$E$12:$E$31,"*")</f>
        <v>0</v>
      </c>
      <c r="AK52" s="316"/>
      <c r="AL52" s="101">
        <f>COUNTIFS($B$12:$B$31,AL$49,$C$12:$C$31,"C",$E$12:$E$31,"*")</f>
        <v>0</v>
      </c>
      <c r="AM52" s="101">
        <f>COUNTIFS($B$12:$B$31,AL$49,$C$12:$C$31,"D",$E$12:$E$31,"*")</f>
        <v>0</v>
      </c>
      <c r="AN52" s="62"/>
    </row>
    <row r="53" spans="1:40" ht="25" customHeight="1">
      <c r="A53" s="62"/>
      <c r="B53" s="82" t="s">
        <v>196</v>
      </c>
      <c r="C53" s="311">
        <f>IF($AK$4="４週",SUMIFS($AK$12:$AK$31,$B$12:$B$31,C49)/4/$AH$6,IF($AK$4="歴月",SUMIFS($AK$12:$AK$31,$B$12:$B$31,C49)/$AL$6,"記載する期間を選択してください"))</f>
        <v>0</v>
      </c>
      <c r="D53" s="319"/>
      <c r="E53" s="311">
        <f>IF($AK$4="４週",SUMIFS($AK$12:$AK$31,$B$12:$B$31,E49)/4/$AH$6,IF($AK$4="歴月",SUMIFS($AK$12:$AK$31,$B$12:$B$31,E49)/$AL$6,"記載する期間を選択してください"))</f>
        <v>0</v>
      </c>
      <c r="F53" s="312"/>
      <c r="G53" s="312"/>
      <c r="H53" s="319"/>
      <c r="I53" s="311">
        <f>IF($AK$4="４週",SUMIFS($AK$12:$AK$31,$B$12:$B$31,I49)/4/$AH$6,IF($AK$4="歴月",SUMIFS($AK$12:$AK$31,$B$12:$B$31,I49)/$AL$6,"記載する期間を選択してください"))</f>
        <v>0</v>
      </c>
      <c r="J53" s="312"/>
      <c r="K53" s="312"/>
      <c r="L53" s="312"/>
      <c r="M53" s="312"/>
      <c r="N53" s="319"/>
      <c r="O53" s="311">
        <f>IF($AK$4="４週",SUMIFS($AK$12:$AK$31,$B$12:$B$31,O49)/4/$AH$6,IF($AK$4="歴月",SUMIFS($AK$12:$AK$31,$B$12:$B$31,O49)/$AL$6,"記載する期間を選択してください"))</f>
        <v>0</v>
      </c>
      <c r="P53" s="312"/>
      <c r="Q53" s="312"/>
      <c r="R53" s="312"/>
      <c r="S53" s="312"/>
      <c r="T53" s="319"/>
      <c r="U53" s="311">
        <f>IF($AK$4="４週",SUMIFS($AK$12:$AK$31,$B$12:$B$31,U49)/4/$AH$6,IF($AK$4="歴月",SUMIFS($AK$12:$AK$31,$B$12:$B$31,U49)/$AL$6,"記載する期間を選択してください"))</f>
        <v>0</v>
      </c>
      <c r="V53" s="312"/>
      <c r="W53" s="312"/>
      <c r="X53" s="312"/>
      <c r="Y53" s="312"/>
      <c r="Z53" s="319"/>
      <c r="AA53" s="311">
        <f>IF($AK$4="４週",SUMIFS($AK$12:$AK$31,$B$12:$B$31,AA49)/4/$AH$6,IF($AK$4="歴月",SUMIFS($AK$12:$AK$31,$B$12:$B$31,AA49)/$AL$6,"記載する期間を選択してください"))</f>
        <v>0</v>
      </c>
      <c r="AB53" s="312"/>
      <c r="AC53" s="312"/>
      <c r="AD53" s="312"/>
      <c r="AE53" s="312"/>
      <c r="AF53" s="319"/>
      <c r="AG53" s="311">
        <f>IF($AK$4="４週",SUMIFS($AK$12:$AK$31,$B$12:$B$31,AG49)/4/$AH$6,IF($AK$4="歴月",SUMIFS($AK$12:$AK$31,$B$12:$B$31,AG49)/$AL$6,"記載する期間を選択してください"))</f>
        <v>0</v>
      </c>
      <c r="AH53" s="312"/>
      <c r="AI53" s="312"/>
      <c r="AJ53" s="312"/>
      <c r="AK53" s="319"/>
      <c r="AL53" s="311">
        <f>IF($AK$4="４週",SUMIFS($AK$12:$AK$31,$B$12:$B$31,AL49)/4/$AH$6,IF($AK$4="歴月",SUMIFS($AK$12:$AK$31,$B$12:$B$31,AL49)/$AL$6,"記載する期間を選択してください"))</f>
        <v>0</v>
      </c>
      <c r="AM53" s="319"/>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169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170</v>
      </c>
      <c r="B60" s="94"/>
      <c r="C60" s="60"/>
      <c r="D60" s="60"/>
      <c r="E60" s="60"/>
      <c r="F60" s="60"/>
      <c r="G60" s="60"/>
    </row>
    <row r="61" spans="1:40" ht="15" customHeight="1">
      <c r="A61" s="60" t="s">
        <v>171</v>
      </c>
      <c r="B61" s="94"/>
      <c r="C61" s="60"/>
      <c r="D61" s="60"/>
      <c r="E61" s="60"/>
      <c r="F61" s="60"/>
      <c r="G61" s="60"/>
    </row>
    <row r="62" spans="1:40" ht="15" customHeight="1">
      <c r="A62" s="60"/>
      <c r="B62" s="75" t="s">
        <v>172</v>
      </c>
      <c r="C62" s="265" t="s">
        <v>173</v>
      </c>
      <c r="D62" s="265"/>
      <c r="E62" s="265"/>
      <c r="F62" s="60"/>
      <c r="G62" s="60"/>
    </row>
    <row r="63" spans="1:40" ht="15" customHeight="1">
      <c r="A63" s="60"/>
      <c r="B63" s="97" t="s">
        <v>186</v>
      </c>
      <c r="C63" s="278" t="s">
        <v>174</v>
      </c>
      <c r="D63" s="278"/>
      <c r="E63" s="278"/>
      <c r="F63" s="60"/>
      <c r="G63" s="60"/>
    </row>
    <row r="64" spans="1:40" ht="15" customHeight="1">
      <c r="A64" s="60"/>
      <c r="B64" s="97" t="s">
        <v>187</v>
      </c>
      <c r="C64" s="278" t="s">
        <v>175</v>
      </c>
      <c r="D64" s="278"/>
      <c r="E64" s="278"/>
      <c r="F64" s="60"/>
      <c r="G64" s="60"/>
    </row>
    <row r="65" spans="1:7" ht="15" customHeight="1">
      <c r="A65" s="60"/>
      <c r="B65" s="97" t="s">
        <v>188</v>
      </c>
      <c r="C65" s="278" t="s">
        <v>176</v>
      </c>
      <c r="D65" s="278"/>
      <c r="E65" s="278"/>
      <c r="F65" s="60"/>
      <c r="G65" s="60"/>
    </row>
    <row r="66" spans="1:7" ht="15" customHeight="1">
      <c r="A66" s="60"/>
      <c r="B66" s="97" t="s">
        <v>189</v>
      </c>
      <c r="C66" s="278" t="s">
        <v>177</v>
      </c>
      <c r="D66" s="278"/>
      <c r="E66" s="278"/>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180</v>
      </c>
      <c r="B70" s="94"/>
      <c r="C70" s="60"/>
      <c r="D70" s="60"/>
      <c r="E70" s="60"/>
      <c r="F70" s="60"/>
      <c r="G70" s="60"/>
    </row>
    <row r="71" spans="1:7" ht="15" customHeight="1">
      <c r="A71" s="60" t="s">
        <v>311</v>
      </c>
      <c r="B71" s="94"/>
      <c r="C71" s="60"/>
      <c r="D71" s="60"/>
      <c r="E71" s="60"/>
      <c r="F71" s="60"/>
      <c r="G71" s="60"/>
    </row>
    <row r="72" spans="1:7" ht="15" customHeight="1">
      <c r="A72" s="60" t="s">
        <v>191</v>
      </c>
      <c r="B72" s="94"/>
      <c r="C72" s="60"/>
      <c r="D72" s="60"/>
      <c r="E72" s="60"/>
      <c r="F72" s="60"/>
      <c r="G72" s="60"/>
    </row>
    <row r="73" spans="1:7" ht="15" customHeight="1">
      <c r="A73" s="60" t="s">
        <v>182</v>
      </c>
      <c r="B73" s="94"/>
      <c r="C73" s="60"/>
      <c r="D73" s="60"/>
      <c r="E73" s="60"/>
      <c r="F73" s="60"/>
      <c r="G73" s="60"/>
    </row>
    <row r="74" spans="1:7" ht="15" customHeight="1">
      <c r="A74" s="60" t="s">
        <v>314</v>
      </c>
      <c r="B74" s="94"/>
      <c r="C74" s="60"/>
      <c r="D74" s="60"/>
      <c r="E74" s="60"/>
      <c r="F74" s="60"/>
      <c r="G74" s="60"/>
    </row>
    <row r="75" spans="1:7" ht="15" customHeight="1">
      <c r="A75" s="60" t="s">
        <v>315</v>
      </c>
      <c r="B75" s="94"/>
      <c r="C75" s="60"/>
      <c r="D75" s="60"/>
      <c r="E75" s="60"/>
      <c r="F75" s="60"/>
      <c r="G75" s="60"/>
    </row>
    <row r="76" spans="1:7" ht="15" customHeight="1">
      <c r="A76" s="60"/>
      <c r="B76" s="60" t="s">
        <v>316</v>
      </c>
      <c r="C76" s="60"/>
      <c r="D76" s="60"/>
      <c r="E76" s="60"/>
      <c r="F76" s="60"/>
      <c r="G76" s="60"/>
    </row>
    <row r="77" spans="1:7" ht="15" customHeight="1">
      <c r="A77" s="60"/>
      <c r="B77" s="60" t="s">
        <v>317</v>
      </c>
      <c r="C77" s="60"/>
      <c r="D77" s="60"/>
      <c r="E77" s="60"/>
      <c r="F77" s="60"/>
      <c r="G77" s="60"/>
    </row>
    <row r="78" spans="1:7" ht="15" customHeight="1">
      <c r="A78" s="60" t="s">
        <v>318</v>
      </c>
      <c r="B78" s="94"/>
      <c r="C78" s="60"/>
      <c r="D78" s="60"/>
      <c r="E78" s="60"/>
      <c r="F78" s="60"/>
      <c r="G78" s="60"/>
    </row>
    <row r="79" spans="1:7" ht="15" customHeight="1">
      <c r="A79" s="60" t="s">
        <v>183</v>
      </c>
      <c r="B79" s="94"/>
      <c r="C79" s="60"/>
      <c r="D79" s="60"/>
      <c r="E79" s="60"/>
      <c r="F79" s="60"/>
      <c r="G79" s="60"/>
    </row>
    <row r="80" spans="1:7" ht="15" customHeight="1">
      <c r="A80" s="60" t="s">
        <v>319</v>
      </c>
      <c r="B80" s="94"/>
      <c r="C80" s="60"/>
      <c r="D80" s="60"/>
      <c r="E80" s="60"/>
      <c r="F80" s="60"/>
      <c r="G80" s="60"/>
    </row>
    <row r="81" spans="1:7" ht="15" customHeight="1">
      <c r="A81" s="60" t="s">
        <v>320</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321</v>
      </c>
      <c r="B84" s="94"/>
      <c r="C84" s="60"/>
      <c r="D84" s="60"/>
      <c r="E84" s="60"/>
      <c r="F84" s="60"/>
      <c r="G84" s="60"/>
    </row>
    <row r="85" spans="1:7" ht="15" customHeight="1">
      <c r="A85" s="60" t="s">
        <v>322</v>
      </c>
      <c r="B85" s="94"/>
      <c r="C85" s="60"/>
      <c r="D85" s="60"/>
      <c r="E85" s="60"/>
      <c r="F85" s="60"/>
      <c r="G85" s="60"/>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7">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type="list" allowBlank="1" showInputMessage="1" sqref="B14:B31" xr:uid="{00000000-0002-0000-0900-000005000000}">
      <formula1>INDIRECT($AK$2)</formula1>
    </dataValidation>
    <dataValidation allowBlank="1" showInputMessage="1" sqref="B12:B13" xr:uid="{8B28E299-7E69-4751-A9A5-A7340398AB74}"/>
  </dataValidations>
  <hyperlinks>
    <hyperlink ref="A1" location="Sheet1!A1" display="目次" xr:uid="{294C719E-E3DF-4B87-9FB8-B1B3F40F54EB}"/>
  </hyperlink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326</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328</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328</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328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65" t="s">
        <v>197</v>
      </c>
      <c r="B43" s="265"/>
      <c r="C43" s="274" t="s">
        <v>328</v>
      </c>
      <c r="D43" s="276"/>
      <c r="E43" s="343"/>
      <c r="F43" s="343"/>
      <c r="G43" s="343"/>
      <c r="H43" s="271"/>
      <c r="I43" s="313"/>
      <c r="J43" s="313"/>
      <c r="K43" s="313"/>
      <c r="L43" s="313"/>
      <c r="M43" s="313"/>
      <c r="N43" s="31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44">
        <v>4.5999999999999996</v>
      </c>
      <c r="D44" s="345"/>
      <c r="E44" s="346"/>
      <c r="F44" s="346"/>
      <c r="G44" s="346"/>
      <c r="H44" s="347"/>
      <c r="I44" s="348"/>
      <c r="J44" s="346"/>
      <c r="K44" s="346"/>
      <c r="L44" s="346"/>
      <c r="M44" s="346"/>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就労選択支援員</v>
      </c>
      <c r="F47" s="318"/>
      <c r="G47" s="318"/>
      <c r="H47" s="318"/>
      <c r="I47" s="311" t="str">
        <f>IF(VLOOKUP($AK$2,選択肢!$A$1:$J$34,I52,FALSE)=0,"-",VLOOKUP($AK$2,選択肢!$A$1:$J$34,I52,FALSE))</f>
        <v>-</v>
      </c>
      <c r="J47" s="312"/>
      <c r="K47" s="312"/>
      <c r="L47" s="312"/>
      <c r="M47" s="312"/>
      <c r="N47" s="319"/>
      <c r="O47" s="311" t="str">
        <f>IF(VLOOKUP($AK$2,選択肢!$A$1:$J$34,O52,FALSE)=0,"-",VLOOKUP($AK$2,選択肢!$A$1:$J$34,O52,FALSE))</f>
        <v>-</v>
      </c>
      <c r="P47" s="312"/>
      <c r="Q47" s="312"/>
      <c r="R47" s="312"/>
      <c r="S47" s="312"/>
      <c r="T47" s="319"/>
      <c r="U47" s="311" t="str">
        <f>IF(VLOOKUP($AK$2,選択肢!$A$1:$J$34,U52,FALSE)=0,"-",VLOOKUP($AK$2,選択肢!$A$1:$J$34,U52,FALSE))</f>
        <v>-</v>
      </c>
      <c r="V47" s="312"/>
      <c r="W47" s="312"/>
      <c r="X47" s="312"/>
      <c r="Y47" s="312"/>
      <c r="Z47" s="319"/>
      <c r="AA47" s="311" t="str">
        <f>IF(VLOOKUP($AK$2,選択肢!$A$1:$J$34,AA52,FALSE)=0,"-",VLOOKUP($AK$2,選択肢!$A$1:$J$34,AA52,FALSE))</f>
        <v>-</v>
      </c>
      <c r="AB47" s="312"/>
      <c r="AC47" s="312"/>
      <c r="AD47" s="312"/>
      <c r="AE47" s="312"/>
      <c r="AF47" s="319"/>
      <c r="AG47" s="318" t="str">
        <f>IF(VLOOKUP($AK$2,選択肢!$A$1:$J$34,AG52,FALSE)=0,"-",VLOOKUP($AK$2,選択肢!$A$1:$J$34,AG52,FALSE))</f>
        <v>-</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1</v>
      </c>
      <c r="F50" s="314">
        <f>COUNTIFS($B$12:$B$31,E$47,$C$12:$C$31,"D",$E$12:$E$31,"*")</f>
        <v>1</v>
      </c>
      <c r="G50" s="315"/>
      <c r="H50" s="316"/>
      <c r="I50" s="314">
        <f>COUNTIFS($B$12:$B$31,I$47,$C$12:$C$31,"C",$E$12:$E$31,"*")</f>
        <v>0</v>
      </c>
      <c r="J50" s="315"/>
      <c r="K50" s="316"/>
      <c r="L50" s="314">
        <f>COUNTIFS($B$12:$B$31,I$47,$C$12:$C$31,"D",$E$12:$E$31,"*")</f>
        <v>0</v>
      </c>
      <c r="M50" s="315"/>
      <c r="N50" s="316"/>
      <c r="O50" s="314">
        <f>COUNTIFS($B$12:$B$31,O$47,$C$12:$C$31,"C",$E$12:$E$31,"*")</f>
        <v>0</v>
      </c>
      <c r="P50" s="315"/>
      <c r="Q50" s="316"/>
      <c r="R50" s="314">
        <f>COUNTIFS($B$12:$B$31,O$47,$C$12:$C$31,"D",$E$12:$E$31,"*")</f>
        <v>0</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f>IF($AK$4="４週",SUMIFS($AK$12:$AK$31,$B$12:$B$31,C47)/4/$AH$6,IF($AK$4="歴月",SUMIFS($AK$12:$AK$31,$B$12:$B$31,C47)/$AL$6,"記載する期間を選択してください"))</f>
        <v>0</v>
      </c>
      <c r="D51" s="319"/>
      <c r="E51" s="311">
        <f>IF($AK$4="４週",SUMIFS($AK$12:$AK$31,$B$12:$B$31,E47)/4/$AH$6,IF($AK$4="歴月",SUMIFS($AK$12:$AK$31,$B$12:$B$31,E47)/$AL$6,"記載する期間を選択してください"))</f>
        <v>0</v>
      </c>
      <c r="F51" s="312"/>
      <c r="G51" s="312"/>
      <c r="H51" s="319"/>
      <c r="I51" s="311">
        <f>IF($AK$4="４週",SUMIFS($AK$12:$AK$31,$B$12:$B$31,I47)/4/$AH$6,IF($AK$4="歴月",SUMIFS($AK$12:$AK$31,$B$12:$B$31,I47)/$AL$6,"記載する期間を選択してください"))</f>
        <v>0</v>
      </c>
      <c r="J51" s="312"/>
      <c r="K51" s="312"/>
      <c r="L51" s="312"/>
      <c r="M51" s="312"/>
      <c r="N51" s="319"/>
      <c r="O51" s="311">
        <f>IF($AK$4="４週",SUMIFS($AK$12:$AK$31,$B$12:$B$31,O47)/4/$AH$6,IF($AK$4="歴月",SUMIFS($AK$12:$AK$31,$B$12:$B$31,O47)/$AL$6,"記載する期間を選択してください"))</f>
        <v>0</v>
      </c>
      <c r="P51" s="312"/>
      <c r="Q51" s="312"/>
      <c r="R51" s="312"/>
      <c r="S51" s="312"/>
      <c r="T51" s="319"/>
      <c r="U51" s="311">
        <f>IF($AK$4="４週",SUMIFS($AK$12:$AK$31,$B$12:$B$31,U47)/4/$AH$6,IF($AK$4="歴月",SUMIFS($AK$12:$AK$31,$B$12:$B$31,U47)/$AL$6,"記載する期間を選択してください"))</f>
        <v>0</v>
      </c>
      <c r="V51" s="312"/>
      <c r="W51" s="312"/>
      <c r="X51" s="312"/>
      <c r="Y51" s="312"/>
      <c r="Z51" s="319"/>
      <c r="AA51" s="311">
        <f>IF($AK$4="４週",SUMIFS($AK$12:$AK$31,$B$12:$B$31,AA47)/4/$AH$6,IF($AK$4="歴月",SUMIFS($AK$12:$AK$31,$B$12:$B$31,AA47)/$AL$6,"記載する期間を選択してください"))</f>
        <v>0</v>
      </c>
      <c r="AB51" s="312"/>
      <c r="AC51" s="312"/>
      <c r="AD51" s="312"/>
      <c r="AE51" s="312"/>
      <c r="AF51" s="319"/>
      <c r="AG51" s="311">
        <f>IF($AK$4="４週",SUMIFS($AK$12:$AK$31,$B$12:$B$31,AG47)/4/$AH$6,IF($AK$4="歴月",SUMIFS($AK$12:$AK$31,$B$12:$B$31,AG47)/$AL$6,"記載する期間を選択してください"))</f>
        <v>0</v>
      </c>
      <c r="AH51" s="312"/>
      <c r="AI51" s="312"/>
      <c r="AJ51" s="312"/>
      <c r="AK51" s="319"/>
      <c r="AL51" s="311">
        <f>IF($AK$4="４週",SUMIFS($AK$12:$AK$31,$B$12:$B$31,AL47)/4/$AH$6,IF($AK$4="歴月",SUMIFS($AK$12:$AK$31,$B$12:$B$31,AL47)/$AL$6,"記載する期間を選択してください"))</f>
        <v>0</v>
      </c>
      <c r="AM51" s="319"/>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2:AN2"/>
    <mergeCell ref="M3:P3"/>
    <mergeCell ref="Q3:R3"/>
    <mergeCell ref="S3:T3"/>
    <mergeCell ref="U3:V3"/>
    <mergeCell ref="AK3:AN3"/>
    <mergeCell ref="AK4:AN4"/>
    <mergeCell ref="AK5:AN5"/>
    <mergeCell ref="AH6:AJ6"/>
  </mergeCells>
  <phoneticPr fontId="31"/>
  <dataValidations count="7">
    <dataValidation allowBlank="1" showInputMessage="1" sqref="B12" xr:uid="{FE94BBB4-F41B-42DA-96BD-6ACB0DF9CB4E}"/>
    <dataValidation type="list" allowBlank="1" showInputMessage="1" sqref="B13:B31"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hyperlinks>
    <hyperlink ref="A1" location="Sheet1!A1" display="目次" xr:uid="{7C8ACDEE-A599-4087-A53B-77D4524ADF93}"/>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101</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122</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123</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65" t="s">
        <v>197</v>
      </c>
      <c r="B43" s="265"/>
      <c r="C43" s="265" t="s">
        <v>115</v>
      </c>
      <c r="D43" s="265"/>
      <c r="E43" s="264" t="s">
        <v>221</v>
      </c>
      <c r="F43" s="264"/>
      <c r="G43" s="264"/>
      <c r="H43" s="264"/>
      <c r="I43" s="311" t="s">
        <v>222</v>
      </c>
      <c r="J43" s="312"/>
      <c r="K43" s="312"/>
      <c r="L43" s="312"/>
      <c r="M43" s="312"/>
      <c r="N43" s="31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ROUNDDOWN(IF(AL39&lt;=60,1,1+ROUNDUP((AL39-60)/40,0)),1)</f>
        <v>2</v>
      </c>
      <c r="D44" s="330"/>
      <c r="E44" s="330">
        <f>ROUNDDOWN(AL39/6,1)</f>
        <v>11.6</v>
      </c>
      <c r="F44" s="330"/>
      <c r="G44" s="330"/>
      <c r="H44" s="330"/>
      <c r="I44" s="330">
        <f>ROUNDDOWN(AL39/15,1)</f>
        <v>4.5999999999999996</v>
      </c>
      <c r="J44" s="330"/>
      <c r="K44" s="330"/>
      <c r="L44" s="330"/>
      <c r="M44" s="330"/>
      <c r="N44" s="33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サービス管理責任者</v>
      </c>
      <c r="F47" s="318"/>
      <c r="G47" s="318"/>
      <c r="H47" s="318"/>
      <c r="I47" s="311" t="str">
        <f>IF(VLOOKUP($AK$2,選択肢!$A$1:$J$34,I52,FALSE)=0,"-",VLOOKUP($AK$2,選択肢!$A$1:$J$34,I52,FALSE))</f>
        <v>就労支援員</v>
      </c>
      <c r="J47" s="312"/>
      <c r="K47" s="312"/>
      <c r="L47" s="312"/>
      <c r="M47" s="312"/>
      <c r="N47" s="319"/>
      <c r="O47" s="311" t="str">
        <f>IF(VLOOKUP($AK$2,選択肢!$A$1:$J$34,O52,FALSE)=0,"-",VLOOKUP($AK$2,選択肢!$A$1:$J$34,O52,FALSE))</f>
        <v>職業指導員</v>
      </c>
      <c r="P47" s="312"/>
      <c r="Q47" s="312"/>
      <c r="R47" s="312"/>
      <c r="S47" s="312"/>
      <c r="T47" s="319"/>
      <c r="U47" s="311" t="str">
        <f>IF(VLOOKUP($AK$2,選択肢!$A$1:$J$34,U52,FALSE)=0,"-",VLOOKUP($AK$2,選択肢!$A$1:$J$34,U52,FALSE))</f>
        <v>生活支援員</v>
      </c>
      <c r="V47" s="312"/>
      <c r="W47" s="312"/>
      <c r="X47" s="312"/>
      <c r="Y47" s="312"/>
      <c r="Z47" s="319"/>
      <c r="AA47" s="311" t="str">
        <f>IF(VLOOKUP($AK$2,選択肢!$A$1:$J$34,AA52,FALSE)=0,"-",VLOOKUP($AK$2,選択肢!$A$1:$J$34,AA52,FALSE))</f>
        <v>-</v>
      </c>
      <c r="AB47" s="312"/>
      <c r="AC47" s="312"/>
      <c r="AD47" s="312"/>
      <c r="AE47" s="312"/>
      <c r="AF47" s="319"/>
      <c r="AG47" s="318" t="str">
        <f>IF(VLOOKUP($AK$2,選択肢!$A$1:$J$34,AG52,FALSE)=0,"-",VLOOKUP($AK$2,選択肢!$A$1:$J$34,AG52,FALSE))</f>
        <v>-</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314">
        <f>COUNTIFS($B$12:$B$31,E$47,$C$12:$C$31,"D",$E$12:$E$31,"*")</f>
        <v>0</v>
      </c>
      <c r="G50" s="315"/>
      <c r="H50" s="316"/>
      <c r="I50" s="314">
        <f>COUNTIFS($B$12:$B$31,I$47,$C$12:$C$31,"C",$E$12:$E$31,"*")</f>
        <v>1</v>
      </c>
      <c r="J50" s="315"/>
      <c r="K50" s="316"/>
      <c r="L50" s="314">
        <f>COUNTIFS($B$12:$B$31,I$47,$C$12:$C$31,"D",$E$12:$E$31,"*")</f>
        <v>0</v>
      </c>
      <c r="M50" s="315"/>
      <c r="N50" s="316"/>
      <c r="O50" s="314">
        <f>COUNTIFS($B$12:$B$31,O$47,$C$12:$C$31,"C",$E$12:$E$31,"*")</f>
        <v>0</v>
      </c>
      <c r="P50" s="315"/>
      <c r="Q50" s="316"/>
      <c r="R50" s="314">
        <f>COUNTIFS($B$12:$B$31,O$47,$C$12:$C$31,"D",$E$12:$E$31,"*")</f>
        <v>1</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f>IF($AK$4="４週",SUMIFS($AK$12:$AK$31,$B$12:$B$31,C47)/4/$AH$6,IF($AK$4="歴月",SUMIFS($AK$12:$AK$31,$B$12:$B$31,C47)/$AL$6,"記載する期間を選択してください"))</f>
        <v>0</v>
      </c>
      <c r="D51" s="319"/>
      <c r="E51" s="311">
        <f>IF($AK$4="４週",SUMIFS($AK$12:$AK$31,$B$12:$B$31,E47)/4/$AH$6,IF($AK$4="歴月",SUMIFS($AK$12:$AK$31,$B$12:$B$31,E47)/$AL$6,"記載する期間を選択してください"))</f>
        <v>0</v>
      </c>
      <c r="F51" s="312"/>
      <c r="G51" s="312"/>
      <c r="H51" s="319"/>
      <c r="I51" s="311">
        <f>IF($AK$4="４週",SUMIFS($AK$12:$AK$31,$B$12:$B$31,I47)/4/$AH$6,IF($AK$4="歴月",SUMIFS($AK$12:$AK$31,$B$12:$B$31,I47)/$AL$6,"記載する期間を選択してください"))</f>
        <v>0</v>
      </c>
      <c r="J51" s="312"/>
      <c r="K51" s="312"/>
      <c r="L51" s="312"/>
      <c r="M51" s="312"/>
      <c r="N51" s="319"/>
      <c r="O51" s="311">
        <f>IF($AK$4="４週",SUMIFS($AK$12:$AK$31,$B$12:$B$31,O47)/4/$AH$6,IF($AK$4="歴月",SUMIFS($AK$12:$AK$31,$B$12:$B$31,O47)/$AL$6,"記載する期間を選択してください"))</f>
        <v>0</v>
      </c>
      <c r="P51" s="312"/>
      <c r="Q51" s="312"/>
      <c r="R51" s="312"/>
      <c r="S51" s="312"/>
      <c r="T51" s="319"/>
      <c r="U51" s="311">
        <f>IF($AK$4="４週",SUMIFS($AK$12:$AK$31,$B$12:$B$31,U47)/4/$AH$6,IF($AK$4="歴月",SUMIFS($AK$12:$AK$31,$B$12:$B$31,U47)/$AL$6,"記載する期間を選択してください"))</f>
        <v>0</v>
      </c>
      <c r="V51" s="312"/>
      <c r="W51" s="312"/>
      <c r="X51" s="312"/>
      <c r="Y51" s="312"/>
      <c r="Z51" s="319"/>
      <c r="AA51" s="311">
        <f>IF($AK$4="４週",SUMIFS($AK$12:$AK$31,$B$12:$B$31,AA47)/4/$AH$6,IF($AK$4="歴月",SUMIFS($AK$12:$AK$31,$B$12:$B$31,AA47)/$AL$6,"記載する期間を選択してください"))</f>
        <v>0</v>
      </c>
      <c r="AB51" s="312"/>
      <c r="AC51" s="312"/>
      <c r="AD51" s="312"/>
      <c r="AE51" s="312"/>
      <c r="AF51" s="319"/>
      <c r="AG51" s="311">
        <f>IF($AK$4="４週",SUMIFS($AK$12:$AK$31,$B$12:$B$31,AG47)/4/$AH$6,IF($AK$4="歴月",SUMIFS($AK$12:$AK$31,$B$12:$B$31,AG47)/$AL$6,"記載する期間を選択してください"))</f>
        <v>0</v>
      </c>
      <c r="AH51" s="312"/>
      <c r="AI51" s="312"/>
      <c r="AJ51" s="312"/>
      <c r="AK51" s="319"/>
      <c r="AL51" s="311">
        <f>IF($AK$4="４週",SUMIFS($AK$12:$AK$31,$B$12:$B$31,AL47)/4/$AH$6,IF($AK$4="歴月",SUMIFS($AK$12:$AK$31,$B$12:$B$31,AL47)/$AL$6,"記載する期間を選択してください"))</f>
        <v>0</v>
      </c>
      <c r="AM51" s="319"/>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7">
    <dataValidation type="whole" operator="greaterThanOrEqual" allowBlank="1" showInputMessage="1" showErrorMessage="1" sqref="I39:I40 D39:F40 AG39:AG40 AD39:AD40 AA39:AA40 X39:X40 U39:U40 R39:R40 O39:O40 L39:L40" xr:uid="{00000000-0002-0000-0A00-000000000000}">
      <formula1>0</formula1>
    </dataValidation>
    <dataValidation operator="greaterThanOrEqual" allowBlank="1" showInputMessage="1" showErrorMessage="1" sqref="I45 AJ39:AJ40 AL39 L41 L45 I41" xr:uid="{00000000-0002-0000-0A00-000001000000}"/>
    <dataValidation type="list" allowBlank="1" showInputMessage="1" showErrorMessage="1" sqref="C12:C31" xr:uid="{00000000-0002-0000-0A00-000002000000}">
      <formula1>"A,B,C,D"</formula1>
    </dataValidation>
    <dataValidation type="list" allowBlank="1" showInputMessage="1" showErrorMessage="1" sqref="AK5:AN5" xr:uid="{00000000-0002-0000-0A00-000003000000}">
      <formula1>"予定,実績"</formula1>
    </dataValidation>
    <dataValidation type="list" allowBlank="1" showInputMessage="1" showErrorMessage="1" sqref="AK4:AN4" xr:uid="{00000000-0002-0000-0A00-000004000000}">
      <formula1>"４週,歴月"</formula1>
    </dataValidation>
    <dataValidation type="list" allowBlank="1" showInputMessage="1" sqref="B14:B31" xr:uid="{00000000-0002-0000-0A00-000005000000}">
      <formula1>INDIRECT($AK$2)</formula1>
    </dataValidation>
    <dataValidation allowBlank="1" showInputMessage="1" sqref="B12:B13" xr:uid="{F2988049-EEA1-44BA-8EB3-03D7E7B3AD28}"/>
  </dataValidations>
  <hyperlinks>
    <hyperlink ref="A1" location="Sheet1!A1" display="目次" xr:uid="{2844B286-BE80-4527-8B7C-FF611A6DB633}"/>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99</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160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125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125</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65" t="s">
        <v>197</v>
      </c>
      <c r="B43" s="265"/>
      <c r="C43" s="265" t="s">
        <v>115</v>
      </c>
      <c r="D43" s="265"/>
      <c r="E43" s="264" t="s">
        <v>223</v>
      </c>
      <c r="F43" s="264"/>
      <c r="G43" s="264"/>
      <c r="H43" s="26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ROUNDDOWN(IF(AL39&lt;=60,1,1+ROUNDUP((AL39-60)/40,0)),1)</f>
        <v>2</v>
      </c>
      <c r="D44" s="330"/>
      <c r="E44" s="330">
        <f>ROUNDDOWN(AL39/40,1)</f>
        <v>1.7</v>
      </c>
      <c r="F44" s="330"/>
      <c r="G44" s="330"/>
      <c r="H44" s="33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サービス管理責任者</v>
      </c>
      <c r="F47" s="318"/>
      <c r="G47" s="318"/>
      <c r="H47" s="318"/>
      <c r="I47" s="311" t="str">
        <f>IF(VLOOKUP($AK$2,選択肢!$A$1:$J$34,I52,FALSE)=0,"-",VLOOKUP($AK$2,選択肢!$A$1:$J$34,I52,FALSE))</f>
        <v>就労定着支援員</v>
      </c>
      <c r="J47" s="312"/>
      <c r="K47" s="312"/>
      <c r="L47" s="312"/>
      <c r="M47" s="312"/>
      <c r="N47" s="319"/>
      <c r="O47" s="311" t="str">
        <f>IF(VLOOKUP($AK$2,選択肢!$A$1:$J$34,O52,FALSE)=0,"-",VLOOKUP($AK$2,選択肢!$A$1:$J$34,O52,FALSE))</f>
        <v>-</v>
      </c>
      <c r="P47" s="312"/>
      <c r="Q47" s="312"/>
      <c r="R47" s="312"/>
      <c r="S47" s="312"/>
      <c r="T47" s="319"/>
      <c r="U47" s="311" t="str">
        <f>IF(VLOOKUP($AK$2,選択肢!$A$1:$J$34,U52,FALSE)=0,"-",VLOOKUP($AK$2,選択肢!$A$1:$J$34,U52,FALSE))</f>
        <v>-</v>
      </c>
      <c r="V47" s="312"/>
      <c r="W47" s="312"/>
      <c r="X47" s="312"/>
      <c r="Y47" s="312"/>
      <c r="Z47" s="319"/>
      <c r="AA47" s="311" t="str">
        <f>IF(VLOOKUP($AK$2,選択肢!$A$1:$J$34,AA52,FALSE)=0,"-",VLOOKUP($AK$2,選択肢!$A$1:$J$34,AA52,FALSE))</f>
        <v>-</v>
      </c>
      <c r="AB47" s="312"/>
      <c r="AC47" s="312"/>
      <c r="AD47" s="312"/>
      <c r="AE47" s="312"/>
      <c r="AF47" s="319"/>
      <c r="AG47" s="318" t="str">
        <f>IF(VLOOKUP($AK$2,選択肢!$A$1:$J$34,AG52,FALSE)=0,"-",VLOOKUP($AK$2,選択肢!$A$1:$J$34,AG52,FALSE))</f>
        <v>-</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314">
        <f>COUNTIFS($B$12:$B$31,E$47,$C$12:$C$31,"D",$E$12:$E$31,"*")</f>
        <v>0</v>
      </c>
      <c r="G50" s="315"/>
      <c r="H50" s="316"/>
      <c r="I50" s="314">
        <f>COUNTIFS($B$12:$B$31,I$47,$C$12:$C$31,"C",$E$12:$E$31,"*")</f>
        <v>1</v>
      </c>
      <c r="J50" s="315"/>
      <c r="K50" s="316"/>
      <c r="L50" s="314">
        <f>COUNTIFS($B$12:$B$31,I$47,$C$12:$C$31,"D",$E$12:$E$31,"*")</f>
        <v>1</v>
      </c>
      <c r="M50" s="315"/>
      <c r="N50" s="316"/>
      <c r="O50" s="314">
        <f>COUNTIFS($B$12:$B$31,O$47,$C$12:$C$31,"C",$E$12:$E$31,"*")</f>
        <v>0</v>
      </c>
      <c r="P50" s="315"/>
      <c r="Q50" s="316"/>
      <c r="R50" s="314">
        <f>COUNTIFS($B$12:$B$31,O$47,$C$12:$C$31,"D",$E$12:$E$31,"*")</f>
        <v>0</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f>IF($AK$4="４週",SUMIFS($AK$12:$AK$31,$B$12:$B$31,C47)/4/$AH$6,IF($AK$4="歴月",SUMIFS($AK$12:$AK$31,$B$12:$B$31,C47)/$AL$6,"記載する期間を選択してください"))</f>
        <v>0</v>
      </c>
      <c r="D51" s="319"/>
      <c r="E51" s="311">
        <f>IF($AK$4="４週",SUMIFS($AK$12:$AK$31,$B$12:$B$31,E47)/4/$AH$6,IF($AK$4="歴月",SUMIFS($AK$12:$AK$31,$B$12:$B$31,E47)/$AL$6,"記載する期間を選択してください"))</f>
        <v>0</v>
      </c>
      <c r="F51" s="312"/>
      <c r="G51" s="312"/>
      <c r="H51" s="319"/>
      <c r="I51" s="311">
        <f>IF($AK$4="４週",SUMIFS($AK$12:$AK$31,$B$12:$B$31,I47)/4/$AH$6,IF($AK$4="歴月",SUMIFS($AK$12:$AK$31,$B$12:$B$31,I47)/$AL$6,"記載する期間を選択してください"))</f>
        <v>0</v>
      </c>
      <c r="J51" s="312"/>
      <c r="K51" s="312"/>
      <c r="L51" s="312"/>
      <c r="M51" s="312"/>
      <c r="N51" s="319"/>
      <c r="O51" s="311">
        <f>IF($AK$4="４週",SUMIFS($AK$12:$AK$31,$B$12:$B$31,O47)/4/$AH$6,IF($AK$4="歴月",SUMIFS($AK$12:$AK$31,$B$12:$B$31,O47)/$AL$6,"記載する期間を選択してください"))</f>
        <v>0</v>
      </c>
      <c r="P51" s="312"/>
      <c r="Q51" s="312"/>
      <c r="R51" s="312"/>
      <c r="S51" s="312"/>
      <c r="T51" s="319"/>
      <c r="U51" s="311">
        <f>IF($AK$4="４週",SUMIFS($AK$12:$AK$31,$B$12:$B$31,U47)/4/$AH$6,IF($AK$4="歴月",SUMIFS($AK$12:$AK$31,$B$12:$B$31,U47)/$AL$6,"記載する期間を選択してください"))</f>
        <v>0</v>
      </c>
      <c r="V51" s="312"/>
      <c r="W51" s="312"/>
      <c r="X51" s="312"/>
      <c r="Y51" s="312"/>
      <c r="Z51" s="319"/>
      <c r="AA51" s="311">
        <f>IF($AK$4="４週",SUMIFS($AK$12:$AK$31,$B$12:$B$31,AA47)/4/$AH$6,IF($AK$4="歴月",SUMIFS($AK$12:$AK$31,$B$12:$B$31,AA47)/$AL$6,"記載する期間を選択してください"))</f>
        <v>0</v>
      </c>
      <c r="AB51" s="312"/>
      <c r="AC51" s="312"/>
      <c r="AD51" s="312"/>
      <c r="AE51" s="312"/>
      <c r="AF51" s="319"/>
      <c r="AG51" s="311">
        <f>IF($AK$4="４週",SUMIFS($AK$12:$AK$31,$B$12:$B$31,AG47)/4/$AH$6,IF($AK$4="歴月",SUMIFS($AK$12:$AK$31,$B$12:$B$31,AG47)/$AL$6,"記載する期間を選択してください"))</f>
        <v>0</v>
      </c>
      <c r="AH51" s="312"/>
      <c r="AI51" s="312"/>
      <c r="AJ51" s="312"/>
      <c r="AK51" s="319"/>
      <c r="AL51" s="311">
        <f>IF($AK$4="４週",SUMIFS($AK$12:$AK$31,$B$12:$B$31,AL47)/4/$AH$6,IF($AK$4="歴月",SUMIFS($AK$12:$AK$31,$B$12:$B$31,AL47)/$AL$6,"記載する期間を選択してください"))</f>
        <v>0</v>
      </c>
      <c r="AM51" s="319"/>
      <c r="AN51" s="62"/>
    </row>
    <row r="52" spans="1:40" ht="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type="list" allowBlank="1" showInputMessage="1" sqref="B14:B31" xr:uid="{00000000-0002-0000-0D00-000005000000}">
      <formula1>INDIRECT($AK$2)</formula1>
    </dataValidation>
    <dataValidation allowBlank="1" showInputMessage="1" sqref="B12:B13" xr:uid="{B7E2CC35-0655-4E41-A816-75BFA31ACD02}"/>
  </dataValidations>
  <hyperlinks>
    <hyperlink ref="A1" location="Sheet1!A1" display="目次" xr:uid="{FDC2768A-E54C-425D-A21A-1F11614EE208}"/>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272</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200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123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124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203</v>
      </c>
      <c r="B38" s="67"/>
      <c r="C38" s="67"/>
      <c r="D38" s="67"/>
      <c r="E38" s="67"/>
      <c r="F38" s="67"/>
      <c r="G38" s="60"/>
      <c r="H38" s="60"/>
      <c r="I38" s="60"/>
      <c r="J38" s="60"/>
      <c r="K38" s="60"/>
      <c r="L38" s="60"/>
      <c r="M38" s="60"/>
      <c r="N38" s="60"/>
      <c r="O38" s="60"/>
      <c r="AM38" s="67"/>
      <c r="AN38" s="62"/>
    </row>
    <row r="39" spans="1:43" ht="25" customHeight="1">
      <c r="A39" s="265"/>
      <c r="B39" s="265"/>
      <c r="C39" s="265"/>
      <c r="D39" s="98">
        <v>4</v>
      </c>
      <c r="E39" s="98">
        <v>5</v>
      </c>
      <c r="F39" s="336">
        <v>6</v>
      </c>
      <c r="G39" s="336"/>
      <c r="H39" s="336"/>
      <c r="I39" s="336">
        <v>7</v>
      </c>
      <c r="J39" s="336"/>
      <c r="K39" s="336"/>
      <c r="L39" s="336">
        <v>8</v>
      </c>
      <c r="M39" s="336"/>
      <c r="N39" s="336"/>
      <c r="O39" s="336">
        <v>9</v>
      </c>
      <c r="P39" s="336"/>
      <c r="Q39" s="336"/>
      <c r="R39" s="336">
        <v>10</v>
      </c>
      <c r="S39" s="336"/>
      <c r="T39" s="336"/>
      <c r="U39" s="336">
        <v>11</v>
      </c>
      <c r="V39" s="336"/>
      <c r="W39" s="336"/>
      <c r="X39" s="336">
        <v>12</v>
      </c>
      <c r="Y39" s="336"/>
      <c r="Z39" s="336"/>
      <c r="AA39" s="336">
        <v>1</v>
      </c>
      <c r="AB39" s="336"/>
      <c r="AC39" s="336"/>
      <c r="AD39" s="336">
        <v>2</v>
      </c>
      <c r="AE39" s="336"/>
      <c r="AF39" s="336"/>
      <c r="AG39" s="336">
        <v>3</v>
      </c>
      <c r="AH39" s="336"/>
      <c r="AI39" s="336"/>
      <c r="AJ39" s="265" t="s">
        <v>154</v>
      </c>
      <c r="AK39" s="265"/>
      <c r="AL39" s="82" t="s">
        <v>207</v>
      </c>
      <c r="AM39"/>
      <c r="AN39"/>
      <c r="AO39"/>
      <c r="AP39"/>
      <c r="AQ39"/>
    </row>
    <row r="40" spans="1:43" ht="18" customHeight="1">
      <c r="A40" s="334" t="s">
        <v>210</v>
      </c>
      <c r="B40" s="334"/>
      <c r="C40" s="334"/>
      <c r="D40" s="69">
        <v>1400</v>
      </c>
      <c r="E40" s="69">
        <v>1310</v>
      </c>
      <c r="F40" s="335">
        <v>1400</v>
      </c>
      <c r="G40" s="335"/>
      <c r="H40" s="335"/>
      <c r="I40" s="335">
        <v>1470</v>
      </c>
      <c r="J40" s="335"/>
      <c r="K40" s="335"/>
      <c r="L40" s="335">
        <v>1470</v>
      </c>
      <c r="M40" s="335"/>
      <c r="N40" s="335"/>
      <c r="O40" s="335">
        <v>1330</v>
      </c>
      <c r="P40" s="335"/>
      <c r="Q40" s="335"/>
      <c r="R40" s="335">
        <v>1400</v>
      </c>
      <c r="S40" s="335"/>
      <c r="T40" s="335"/>
      <c r="U40" s="335">
        <v>1400</v>
      </c>
      <c r="V40" s="335"/>
      <c r="W40" s="335"/>
      <c r="X40" s="335">
        <v>1330</v>
      </c>
      <c r="Y40" s="335"/>
      <c r="Z40" s="335"/>
      <c r="AA40" s="335">
        <v>1330</v>
      </c>
      <c r="AB40" s="335"/>
      <c r="AC40" s="335"/>
      <c r="AD40" s="335">
        <v>1330</v>
      </c>
      <c r="AE40" s="335"/>
      <c r="AF40" s="335"/>
      <c r="AG40" s="335">
        <v>1400</v>
      </c>
      <c r="AH40" s="335"/>
      <c r="AI40" s="335"/>
      <c r="AJ40" s="278">
        <f>SUM(D40:AI40)</f>
        <v>16570</v>
      </c>
      <c r="AK40" s="278"/>
      <c r="AL40" s="337">
        <f>ROUNDUP(AJ40/AJ41,1)</f>
        <v>70</v>
      </c>
      <c r="AM40"/>
      <c r="AN40"/>
      <c r="AO40"/>
      <c r="AP40"/>
      <c r="AQ40"/>
    </row>
    <row r="41" spans="1:43" ht="18" customHeight="1">
      <c r="A41" s="334" t="s">
        <v>204</v>
      </c>
      <c r="B41" s="334"/>
      <c r="C41" s="334"/>
      <c r="D41" s="69">
        <v>20</v>
      </c>
      <c r="E41" s="69">
        <v>19</v>
      </c>
      <c r="F41" s="335">
        <v>20</v>
      </c>
      <c r="G41" s="335"/>
      <c r="H41" s="335"/>
      <c r="I41" s="335">
        <v>21</v>
      </c>
      <c r="J41" s="335"/>
      <c r="K41" s="335"/>
      <c r="L41" s="335">
        <v>21</v>
      </c>
      <c r="M41" s="335"/>
      <c r="N41" s="335"/>
      <c r="O41" s="335">
        <v>19</v>
      </c>
      <c r="P41" s="335"/>
      <c r="Q41" s="335"/>
      <c r="R41" s="335">
        <v>20</v>
      </c>
      <c r="S41" s="335"/>
      <c r="T41" s="335"/>
      <c r="U41" s="335">
        <v>20</v>
      </c>
      <c r="V41" s="335"/>
      <c r="W41" s="335"/>
      <c r="X41" s="335">
        <v>19</v>
      </c>
      <c r="Y41" s="335"/>
      <c r="Z41" s="335"/>
      <c r="AA41" s="335">
        <v>19</v>
      </c>
      <c r="AB41" s="335"/>
      <c r="AC41" s="335"/>
      <c r="AD41" s="335">
        <v>19</v>
      </c>
      <c r="AE41" s="335"/>
      <c r="AF41" s="335"/>
      <c r="AG41" s="335">
        <v>20</v>
      </c>
      <c r="AH41" s="335"/>
      <c r="AI41" s="335"/>
      <c r="AJ41" s="278">
        <f>+SUM(D41:AI41)</f>
        <v>237</v>
      </c>
      <c r="AK41" s="278"/>
      <c r="AL41" s="338"/>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265" t="s">
        <v>197</v>
      </c>
      <c r="B44" s="265"/>
      <c r="C44" s="265" t="s">
        <v>115</v>
      </c>
      <c r="D44" s="265"/>
      <c r="E44" s="264" t="s">
        <v>221</v>
      </c>
      <c r="F44" s="264"/>
      <c r="G44" s="264"/>
      <c r="H44" s="26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64" t="s">
        <v>208</v>
      </c>
      <c r="B45" s="264"/>
      <c r="C45" s="330">
        <f>ROUNDDOWN(IF(AL40&lt;=60,1,1+ROUNDUP((AL40-60)/40,0)),1)</f>
        <v>2</v>
      </c>
      <c r="D45" s="330"/>
      <c r="E45" s="330">
        <f>ROUNDDOWN(AL40/10,1)</f>
        <v>7</v>
      </c>
      <c r="F45" s="330"/>
      <c r="G45" s="330"/>
      <c r="H45" s="33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324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11" t="str">
        <f>IF(VLOOKUP($AK$2,選択肢!$A$1:$J$34,C53,FALSE)=0,"-",VLOOKUP($AK$2,選択肢!$A$1:$J$34,C53,FALSE))</f>
        <v>管理者</v>
      </c>
      <c r="D48" s="312"/>
      <c r="E48" s="318" t="str">
        <f>IF(VLOOKUP($AK$2,選択肢!$A$1:$J$34,E53,FALSE)=0,"-",VLOOKUP($AK$2,選択肢!$A$1:$J$34,E53,FALSE))</f>
        <v>サービス管理責任者</v>
      </c>
      <c r="F48" s="318"/>
      <c r="G48" s="318"/>
      <c r="H48" s="318"/>
      <c r="I48" s="311" t="str">
        <f>IF(VLOOKUP($AK$2,選択肢!$A$1:$J$34,I53,FALSE)=0,"-",VLOOKUP($AK$2,選択肢!$A$1:$J$34,I53,FALSE))</f>
        <v>職業指導員</v>
      </c>
      <c r="J48" s="312"/>
      <c r="K48" s="312"/>
      <c r="L48" s="312"/>
      <c r="M48" s="312"/>
      <c r="N48" s="319"/>
      <c r="O48" s="311" t="str">
        <f>IF(VLOOKUP($AK$2,選択肢!$A$1:$J$34,O53,FALSE)=0,"-",VLOOKUP($AK$2,選択肢!$A$1:$J$34,O53,FALSE))</f>
        <v>生活支援員</v>
      </c>
      <c r="P48" s="312"/>
      <c r="Q48" s="312"/>
      <c r="R48" s="312"/>
      <c r="S48" s="312"/>
      <c r="T48" s="319"/>
      <c r="U48" s="311" t="str">
        <f>IF(VLOOKUP($AK$2,選択肢!$A$1:$J$34,U53,FALSE)=0,"-",VLOOKUP($AK$2,選択肢!$A$1:$J$34,U53,FALSE))</f>
        <v>-</v>
      </c>
      <c r="V48" s="312"/>
      <c r="W48" s="312"/>
      <c r="X48" s="312"/>
      <c r="Y48" s="312"/>
      <c r="Z48" s="319"/>
      <c r="AA48" s="311" t="str">
        <f>IF(VLOOKUP($AK$2,選択肢!$A$1:$J$34,AA53,FALSE)=0,"-",VLOOKUP($AK$2,選択肢!$A$1:$J$34,AA53,FALSE))</f>
        <v>-</v>
      </c>
      <c r="AB48" s="312"/>
      <c r="AC48" s="312"/>
      <c r="AD48" s="312"/>
      <c r="AE48" s="312"/>
      <c r="AF48" s="319"/>
      <c r="AG48" s="318" t="str">
        <f>IF(VLOOKUP($AK$2,選択肢!$A$1:$J$34,AG53,FALSE)=0,"-",VLOOKUP($AK$2,選択肢!$A$1:$J$34,AG53,FALSE))</f>
        <v>-</v>
      </c>
      <c r="AH48" s="318"/>
      <c r="AI48" s="318"/>
      <c r="AJ48" s="318"/>
      <c r="AK48" s="318"/>
      <c r="AL48" s="318" t="str">
        <f>IF(VLOOKUP($AK$2,選択肢!$A$1:$J$34,AL53,FALSE)=0,"-",VLOOKUP($AK$2,選択肢!$A$1:$J$34,AL53,FALSE))</f>
        <v>-</v>
      </c>
      <c r="AM48" s="318"/>
      <c r="AN48" s="62"/>
    </row>
    <row r="49" spans="1:40" ht="18" customHeight="1">
      <c r="A49" s="62"/>
      <c r="B49" s="67"/>
      <c r="C49" s="102" t="s">
        <v>56</v>
      </c>
      <c r="D49" s="102" t="s">
        <v>57</v>
      </c>
      <c r="E49" s="101" t="s">
        <v>56</v>
      </c>
      <c r="F49" s="317" t="s">
        <v>57</v>
      </c>
      <c r="G49" s="317"/>
      <c r="H49" s="317"/>
      <c r="I49" s="314" t="s">
        <v>56</v>
      </c>
      <c r="J49" s="315"/>
      <c r="K49" s="316"/>
      <c r="L49" s="314" t="s">
        <v>57</v>
      </c>
      <c r="M49" s="315"/>
      <c r="N49" s="316"/>
      <c r="O49" s="314" t="s">
        <v>56</v>
      </c>
      <c r="P49" s="315"/>
      <c r="Q49" s="316"/>
      <c r="R49" s="314" t="s">
        <v>57</v>
      </c>
      <c r="S49" s="315"/>
      <c r="T49" s="316"/>
      <c r="U49" s="314" t="s">
        <v>56</v>
      </c>
      <c r="V49" s="315"/>
      <c r="W49" s="316"/>
      <c r="X49" s="314" t="s">
        <v>57</v>
      </c>
      <c r="Y49" s="315"/>
      <c r="Z49" s="316"/>
      <c r="AA49" s="314" t="s">
        <v>56</v>
      </c>
      <c r="AB49" s="315"/>
      <c r="AC49" s="316"/>
      <c r="AD49" s="314" t="s">
        <v>57</v>
      </c>
      <c r="AE49" s="315"/>
      <c r="AF49" s="316"/>
      <c r="AG49" s="314" t="s">
        <v>56</v>
      </c>
      <c r="AH49" s="315"/>
      <c r="AI49" s="316"/>
      <c r="AJ49" s="314" t="s">
        <v>57</v>
      </c>
      <c r="AK49" s="316"/>
      <c r="AL49" s="101" t="s">
        <v>19</v>
      </c>
      <c r="AM49" s="101" t="s">
        <v>18</v>
      </c>
      <c r="AN49" s="62"/>
    </row>
    <row r="50" spans="1:40" ht="18" customHeight="1">
      <c r="A50" s="62"/>
      <c r="B50" s="75" t="s">
        <v>108</v>
      </c>
      <c r="C50" s="101">
        <f>COUNTIFS($B$12:$B$31,C$48,$C$12:$C$31,"A",$E$12:$E$31,"*")</f>
        <v>1</v>
      </c>
      <c r="D50" s="101">
        <f>COUNTIFS($B$12:$B$31,C$48,$C$12:$C$31,"B",$E$12:$E$31,"*")</f>
        <v>0</v>
      </c>
      <c r="E50" s="101">
        <f>COUNTIFS($B$12:$B$31,E$48,$C$12:$C$31,"A",$E$12:$E$31,"*")</f>
        <v>0</v>
      </c>
      <c r="F50" s="314">
        <f>COUNTIFS($B$12:$B$31,E$48,$C$12:$C$31,"B",$E$12:$E$31,"*")</f>
        <v>1</v>
      </c>
      <c r="G50" s="315"/>
      <c r="H50" s="316"/>
      <c r="I50" s="314">
        <f>COUNTIFS($B$12:$B$31,I$48,$C$12:$C$31,"A",$E$12:$E$31,"*")</f>
        <v>0</v>
      </c>
      <c r="J50" s="315"/>
      <c r="K50" s="316"/>
      <c r="L50" s="314">
        <f>COUNTIFS($B$12:$B$31,I$48,$C$12:$C$31,"B",$E$12:$E$31,"*")</f>
        <v>0</v>
      </c>
      <c r="M50" s="315"/>
      <c r="N50" s="316"/>
      <c r="O50" s="314">
        <f>COUNTIFS($B$12:$B$31,O$48,$C$12:$C$31,"A",$E$12:$E$31,"*")</f>
        <v>0</v>
      </c>
      <c r="P50" s="315"/>
      <c r="Q50" s="316"/>
      <c r="R50" s="314">
        <f>COUNTIFS($B$12:$B$31,O$48,$C$12:$C$31,"B",$E$12:$E$31,"*")</f>
        <v>0</v>
      </c>
      <c r="S50" s="315"/>
      <c r="T50" s="316"/>
      <c r="U50" s="314">
        <f>COUNTIFS($B$12:$B$31,U$48,$C$12:$C$31,"A",$E$12:$E$31,"*")</f>
        <v>0</v>
      </c>
      <c r="V50" s="315"/>
      <c r="W50" s="316"/>
      <c r="X50" s="314">
        <f>COUNTIFS($B$12:$B$31,U$48,$C$12:$C$31,"B",$E$12:$E$31,"*")</f>
        <v>0</v>
      </c>
      <c r="Y50" s="315"/>
      <c r="Z50" s="316"/>
      <c r="AA50" s="314">
        <f>COUNTIFS($B$12:$B$31,AA$48,$C$12:$C$31,"A",$E$12:$E$31,"*")</f>
        <v>0</v>
      </c>
      <c r="AB50" s="315"/>
      <c r="AC50" s="316"/>
      <c r="AD50" s="314">
        <f>COUNTIFS($B$12:$B$31,AA$48,$C$12:$C$31,"B",$E$12:$E$31,"*")</f>
        <v>0</v>
      </c>
      <c r="AE50" s="315"/>
      <c r="AF50" s="316"/>
      <c r="AG50" s="314">
        <f>COUNTIFS($B$12:$B$31,AG$48,$C$12:$C$31,"A",$E$12:$E$31,"*")</f>
        <v>0</v>
      </c>
      <c r="AH50" s="315"/>
      <c r="AI50" s="316"/>
      <c r="AJ50" s="314">
        <f>COUNTIFS($B$12:$B$31,AG$48,$C$12:$C$31,"B",$E$12:$E$31,"*")</f>
        <v>0</v>
      </c>
      <c r="AK50" s="316"/>
      <c r="AL50" s="101">
        <f>COUNTIFS($B$12:$B$31,AL$48,$C$12:$C$31,"A",$E$12:$E$31,"*")</f>
        <v>0</v>
      </c>
      <c r="AM50" s="101">
        <f>COUNTIFS($B$12:$B$31,AL$48,$C$12:$C$31,"B",$E$12:$E$31,"*")</f>
        <v>0</v>
      </c>
      <c r="AN50" s="62"/>
    </row>
    <row r="51" spans="1:40" ht="18" customHeight="1">
      <c r="A51" s="62"/>
      <c r="B51" s="82" t="s">
        <v>109</v>
      </c>
      <c r="C51" s="101">
        <f>COUNTIFS($B$12:$B$31,C$48,$C$12:$C$31,"C",$E$12:$E$31,"*")</f>
        <v>0</v>
      </c>
      <c r="D51" s="101">
        <f>COUNTIFS($B$12:$B$31,C$48,$C$12:$C$31,"D",$E$12:$E$31,"*")</f>
        <v>0</v>
      </c>
      <c r="E51" s="101">
        <f>COUNTIFS($B$12:$B$31,E$48,$C$12:$C$31,"C",$E$12:$E$31,"*")</f>
        <v>0</v>
      </c>
      <c r="F51" s="314">
        <f>COUNTIFS($B$12:$B$31,E$48,$C$12:$C$31,"D",$E$12:$E$31,"*")</f>
        <v>0</v>
      </c>
      <c r="G51" s="315"/>
      <c r="H51" s="316"/>
      <c r="I51" s="314">
        <f>COUNTIFS($B$12:$B$31,I$48,$C$12:$C$31,"C",$E$12:$E$31,"*")</f>
        <v>1</v>
      </c>
      <c r="J51" s="315"/>
      <c r="K51" s="316"/>
      <c r="L51" s="314">
        <f>COUNTIFS($B$12:$B$31,I$48,$C$12:$C$31,"D",$E$12:$E$31,"*")</f>
        <v>0</v>
      </c>
      <c r="M51" s="315"/>
      <c r="N51" s="316"/>
      <c r="O51" s="314">
        <f>COUNTIFS($B$12:$B$31,O$48,$C$12:$C$31,"C",$E$12:$E$31,"*")</f>
        <v>0</v>
      </c>
      <c r="P51" s="315"/>
      <c r="Q51" s="316"/>
      <c r="R51" s="314">
        <f>COUNTIFS($B$12:$B$31,O$48,$C$12:$C$31,"D",$E$12:$E$31,"*")</f>
        <v>1</v>
      </c>
      <c r="S51" s="315"/>
      <c r="T51" s="316"/>
      <c r="U51" s="314">
        <f>COUNTIFS($B$12:$B$31,U$48,$C$12:$C$31,"C",$E$12:$E$31,"*")</f>
        <v>0</v>
      </c>
      <c r="V51" s="315"/>
      <c r="W51" s="316"/>
      <c r="X51" s="314">
        <f>COUNTIFS($B$12:$B$31,U$48,$C$12:$C$31,"D",$E$12:$E$31,"*")</f>
        <v>0</v>
      </c>
      <c r="Y51" s="315"/>
      <c r="Z51" s="316"/>
      <c r="AA51" s="314">
        <f>COUNTIFS($B$12:$B$31,AA$48,$C$12:$C$31,"C",$E$12:$E$31,"*")</f>
        <v>0</v>
      </c>
      <c r="AB51" s="315"/>
      <c r="AC51" s="316"/>
      <c r="AD51" s="314">
        <f>COUNTIFS($B$12:$B$31,AA$48,$C$12:$C$31,"D",$E$12:$E$31,"*")</f>
        <v>0</v>
      </c>
      <c r="AE51" s="315"/>
      <c r="AF51" s="316"/>
      <c r="AG51" s="314">
        <f>COUNTIFS($B$12:$B$31,AG$48,$C$12:$C$31,"C",$E$12:$E$31,"*")</f>
        <v>0</v>
      </c>
      <c r="AH51" s="315"/>
      <c r="AI51" s="316"/>
      <c r="AJ51" s="314">
        <f>COUNTIFS($B$12:$B$31,AG$48,$C$12:$C$31,"D",$E$12:$E$31,"*")</f>
        <v>0</v>
      </c>
      <c r="AK51" s="316"/>
      <c r="AL51" s="101">
        <f>COUNTIFS($B$12:$B$31,AL$48,$C$12:$C$31,"C",$E$12:$E$31,"*")</f>
        <v>0</v>
      </c>
      <c r="AM51" s="101">
        <f>COUNTIFS($B$12:$B$31,AL$48,$C$12:$C$31,"D",$E$12:$E$31,"*")</f>
        <v>0</v>
      </c>
      <c r="AN51" s="62"/>
    </row>
    <row r="52" spans="1:40" ht="25" customHeight="1">
      <c r="A52" s="62"/>
      <c r="B52" s="82" t="s">
        <v>196</v>
      </c>
      <c r="C52" s="311">
        <f>IF($AK$4="４週",SUMIFS($AK$12:$AK$31,$B$12:$B$31,C48)/4/$AH$6,IF($AK$4="歴月",SUMIFS($AK$12:$AK$31,$B$12:$B$31,C48)/$AL$6,"記載する期間を選択してください"))</f>
        <v>0</v>
      </c>
      <c r="D52" s="319"/>
      <c r="E52" s="311">
        <f>IF($AK$4="４週",SUMIFS($AK$12:$AK$31,$B$12:$B$31,E48)/4/$AH$6,IF($AK$4="歴月",SUMIFS($AK$12:$AK$31,$B$12:$B$31,E48)/$AL$6,"記載する期間を選択してください"))</f>
        <v>0</v>
      </c>
      <c r="F52" s="312"/>
      <c r="G52" s="312"/>
      <c r="H52" s="319"/>
      <c r="I52" s="311">
        <f>IF($AK$4="４週",SUMIFS($AK$12:$AK$31,$B$12:$B$31,I48)/4/$AH$6,IF($AK$4="歴月",SUMIFS($AK$12:$AK$31,$B$12:$B$31,I48)/$AL$6,"記載する期間を選択してください"))</f>
        <v>0</v>
      </c>
      <c r="J52" s="312"/>
      <c r="K52" s="312"/>
      <c r="L52" s="312"/>
      <c r="M52" s="312"/>
      <c r="N52" s="319"/>
      <c r="O52" s="311">
        <f>IF($AK$4="４週",SUMIFS($AK$12:$AK$31,$B$12:$B$31,O48)/4/$AH$6,IF($AK$4="歴月",SUMIFS($AK$12:$AK$31,$B$12:$B$31,O48)/$AL$6,"記載する期間を選択してください"))</f>
        <v>0</v>
      </c>
      <c r="P52" s="312"/>
      <c r="Q52" s="312"/>
      <c r="R52" s="312"/>
      <c r="S52" s="312"/>
      <c r="T52" s="319"/>
      <c r="U52" s="311">
        <f>IF($AK$4="４週",SUMIFS($AK$12:$AK$31,$B$12:$B$31,U48)/4/$AH$6,IF($AK$4="歴月",SUMIFS($AK$12:$AK$31,$B$12:$B$31,U48)/$AL$6,"記載する期間を選択してください"))</f>
        <v>0</v>
      </c>
      <c r="V52" s="312"/>
      <c r="W52" s="312"/>
      <c r="X52" s="312"/>
      <c r="Y52" s="312"/>
      <c r="Z52" s="319"/>
      <c r="AA52" s="311">
        <f>IF($AK$4="４週",SUMIFS($AK$12:$AK$31,$B$12:$B$31,AA48)/4/$AH$6,IF($AK$4="歴月",SUMIFS($AK$12:$AK$31,$B$12:$B$31,AA48)/$AL$6,"記載する期間を選択してください"))</f>
        <v>0</v>
      </c>
      <c r="AB52" s="312"/>
      <c r="AC52" s="312"/>
      <c r="AD52" s="312"/>
      <c r="AE52" s="312"/>
      <c r="AF52" s="319"/>
      <c r="AG52" s="311">
        <f>IF($AK$4="４週",SUMIFS($AK$12:$AK$31,$B$12:$B$31,AG48)/4/$AH$6,IF($AK$4="歴月",SUMIFS($AK$12:$AK$31,$B$12:$B$31,AG48)/$AL$6,"記載する期間を選択してください"))</f>
        <v>0</v>
      </c>
      <c r="AH52" s="312"/>
      <c r="AI52" s="312"/>
      <c r="AJ52" s="312"/>
      <c r="AK52" s="319"/>
      <c r="AL52" s="311">
        <f>IF($AK$4="４週",SUMIFS($AK$12:$AK$31,$B$12:$B$31,AL48)/4/$AH$6,IF($AK$4="歴月",SUMIFS($AK$12:$AK$31,$B$12:$B$31,AL48)/$AL$6,"記載する期間を選択してください"))</f>
        <v>0</v>
      </c>
      <c r="AM52" s="319"/>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65" t="s">
        <v>173</v>
      </c>
      <c r="D61" s="265"/>
      <c r="E61" s="265"/>
      <c r="F61" s="60"/>
      <c r="G61" s="60"/>
    </row>
    <row r="62" spans="1:40" ht="15" customHeight="1">
      <c r="A62" s="60"/>
      <c r="B62" s="97" t="s">
        <v>186</v>
      </c>
      <c r="C62" s="278" t="s">
        <v>174</v>
      </c>
      <c r="D62" s="278"/>
      <c r="E62" s="278"/>
      <c r="F62" s="60"/>
      <c r="G62" s="60"/>
    </row>
    <row r="63" spans="1:40" ht="15" customHeight="1">
      <c r="A63" s="60"/>
      <c r="B63" s="97" t="s">
        <v>187</v>
      </c>
      <c r="C63" s="278" t="s">
        <v>175</v>
      </c>
      <c r="D63" s="278"/>
      <c r="E63" s="278"/>
      <c r="F63" s="60"/>
      <c r="G63" s="60"/>
    </row>
    <row r="64" spans="1:40" ht="15" customHeight="1">
      <c r="A64" s="60"/>
      <c r="B64" s="97" t="s">
        <v>188</v>
      </c>
      <c r="C64" s="278" t="s">
        <v>176</v>
      </c>
      <c r="D64" s="278"/>
      <c r="E64" s="278"/>
      <c r="F64" s="60"/>
      <c r="G64" s="60"/>
    </row>
    <row r="65" spans="1:7" ht="15" customHeight="1">
      <c r="A65" s="60"/>
      <c r="B65" s="97" t="s">
        <v>189</v>
      </c>
      <c r="C65" s="278" t="s">
        <v>177</v>
      </c>
      <c r="D65" s="278"/>
      <c r="E65" s="278"/>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311</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314</v>
      </c>
      <c r="B73" s="94"/>
      <c r="C73" s="60"/>
      <c r="D73" s="60"/>
      <c r="E73" s="60"/>
      <c r="F73" s="60"/>
      <c r="G73" s="60"/>
    </row>
    <row r="74" spans="1:7" ht="15" customHeight="1">
      <c r="A74" s="60" t="s">
        <v>315</v>
      </c>
      <c r="B74" s="94"/>
      <c r="C74" s="60"/>
      <c r="D74" s="60"/>
      <c r="E74" s="60"/>
      <c r="F74" s="60"/>
      <c r="G74" s="60"/>
    </row>
    <row r="75" spans="1:7" ht="15" customHeight="1">
      <c r="A75" s="60"/>
      <c r="B75" s="60" t="s">
        <v>316</v>
      </c>
      <c r="C75" s="60"/>
      <c r="D75" s="60"/>
      <c r="E75" s="60"/>
      <c r="F75" s="60"/>
      <c r="G75" s="60"/>
    </row>
    <row r="76" spans="1:7" ht="15" customHeight="1">
      <c r="A76" s="60"/>
      <c r="B76" s="60" t="s">
        <v>317</v>
      </c>
      <c r="C76" s="60"/>
      <c r="D76" s="60"/>
      <c r="E76" s="60"/>
      <c r="F76" s="60"/>
      <c r="G76" s="60"/>
    </row>
    <row r="77" spans="1:7" ht="15" customHeight="1">
      <c r="A77" s="60" t="s">
        <v>318</v>
      </c>
      <c r="B77" s="94"/>
      <c r="C77" s="60"/>
      <c r="D77" s="60"/>
      <c r="E77" s="60"/>
      <c r="F77" s="60"/>
      <c r="G77" s="60"/>
    </row>
    <row r="78" spans="1:7" ht="15" customHeight="1">
      <c r="A78" s="60" t="s">
        <v>183</v>
      </c>
      <c r="B78" s="94"/>
      <c r="C78" s="60"/>
      <c r="D78" s="60"/>
      <c r="E78" s="60"/>
      <c r="F78" s="60"/>
      <c r="G78" s="60"/>
    </row>
    <row r="79" spans="1:7" ht="15" customHeight="1">
      <c r="A79" s="60" t="s">
        <v>319</v>
      </c>
      <c r="B79" s="94"/>
      <c r="C79" s="60"/>
      <c r="D79" s="60"/>
      <c r="E79" s="60"/>
      <c r="F79" s="60"/>
      <c r="G79" s="60"/>
    </row>
    <row r="80" spans="1:7" ht="15" customHeight="1">
      <c r="A80" s="60" t="s">
        <v>320</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321</v>
      </c>
      <c r="B83" s="94"/>
      <c r="C83" s="60"/>
      <c r="D83" s="60"/>
      <c r="E83" s="60"/>
      <c r="F83" s="60"/>
      <c r="G83" s="60"/>
    </row>
    <row r="84" spans="1:7" ht="15" customHeight="1">
      <c r="A84" s="60" t="s">
        <v>322</v>
      </c>
      <c r="B84" s="94"/>
      <c r="C84" s="60"/>
      <c r="D84" s="60"/>
      <c r="E84" s="60"/>
      <c r="F84" s="60"/>
      <c r="G84"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7">
    <dataValidation type="list" allowBlank="1" showInputMessage="1" showErrorMessage="1" sqref="C12:C31" xr:uid="{00000000-0002-0000-0C00-000000000000}">
      <formula1>"A,B,C,D"</formula1>
    </dataValidation>
    <dataValidation operator="greaterThanOrEqual" allowBlank="1" showInputMessage="1" showErrorMessage="1" sqref="I46 AJ40:AJ41 AL40 L42 L46 I42" xr:uid="{00000000-0002-0000-0C00-000001000000}"/>
    <dataValidation type="whole" operator="greaterThanOrEqual" allowBlank="1" showInputMessage="1" showErrorMessage="1" sqref="I40:I41 D40:F41 AG40:AG41 AD40:AD41 AA40:AA41 X40:X41 U40:U41 R40:R41 O40:O41 L40:L41" xr:uid="{00000000-0002-0000-0C00-000002000000}">
      <formula1>0</formula1>
    </dataValidation>
    <dataValidation type="list" allowBlank="1" showInputMessage="1" showErrorMessage="1" sqref="AK5:AN5" xr:uid="{00000000-0002-0000-0C00-000003000000}">
      <formula1>"予定,実績"</formula1>
    </dataValidation>
    <dataValidation type="list" allowBlank="1" showInputMessage="1" showErrorMessage="1" sqref="AK4:AN4" xr:uid="{00000000-0002-0000-0C00-000004000000}">
      <formula1>"４週,歴月"</formula1>
    </dataValidation>
    <dataValidation type="list" allowBlank="1" showInputMessage="1" sqref="B14:B31" xr:uid="{00000000-0002-0000-0C00-000005000000}">
      <formula1>INDIRECT($AK$2)</formula1>
    </dataValidation>
    <dataValidation allowBlank="1" showInputMessage="1" sqref="B12:B13" xr:uid="{E916DD1F-52F1-4C00-BB4F-40F4462A9796}"/>
  </dataValidations>
  <hyperlinks>
    <hyperlink ref="A1" location="Sheet1!A1" display="目次" xr:uid="{59265C9C-29B3-42A5-9826-15ED29B7B2AB}"/>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7"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0B1BB-5A02-40EC-B5D7-02253D6BE81C}">
  <dimension ref="A1:E24"/>
  <sheetViews>
    <sheetView tabSelected="1" view="pageBreakPreview" zoomScale="117" zoomScaleNormal="100" zoomScaleSheetLayoutView="117" workbookViewId="0">
      <selection sqref="A1:E1"/>
    </sheetView>
  </sheetViews>
  <sheetFormatPr defaultRowHeight="18"/>
  <cols>
    <col min="5" max="5" width="13.08203125" customWidth="1"/>
  </cols>
  <sheetData>
    <row r="1" spans="1:5">
      <c r="A1" s="387" t="s">
        <v>335</v>
      </c>
      <c r="B1" s="388"/>
      <c r="C1" s="388"/>
      <c r="D1" s="388"/>
      <c r="E1" s="389"/>
    </row>
    <row r="2" spans="1:5">
      <c r="A2" s="385" t="s">
        <v>336</v>
      </c>
      <c r="B2" s="385"/>
      <c r="C2" s="385"/>
      <c r="D2" s="385"/>
      <c r="E2" s="385"/>
    </row>
    <row r="3" spans="1:5">
      <c r="A3" s="385" t="s">
        <v>337</v>
      </c>
      <c r="B3" s="385"/>
      <c r="C3" s="385"/>
      <c r="D3" s="385"/>
      <c r="E3" s="385"/>
    </row>
    <row r="4" spans="1:5">
      <c r="A4" s="385" t="s">
        <v>338</v>
      </c>
      <c r="B4" s="385"/>
      <c r="C4" s="385"/>
      <c r="D4" s="385"/>
      <c r="E4" s="385"/>
    </row>
    <row r="5" spans="1:5">
      <c r="A5" s="385" t="s">
        <v>339</v>
      </c>
      <c r="B5" s="385"/>
      <c r="C5" s="385"/>
      <c r="D5" s="385"/>
      <c r="E5" s="385"/>
    </row>
    <row r="6" spans="1:5">
      <c r="A6" s="385" t="s">
        <v>340</v>
      </c>
      <c r="B6" s="385"/>
      <c r="C6" s="385"/>
      <c r="D6" s="385"/>
      <c r="E6" s="385"/>
    </row>
    <row r="7" spans="1:5">
      <c r="A7" s="385" t="s">
        <v>341</v>
      </c>
      <c r="B7" s="385"/>
      <c r="C7" s="385"/>
      <c r="D7" s="385"/>
      <c r="E7" s="385"/>
    </row>
    <row r="8" spans="1:5">
      <c r="A8" s="385" t="s">
        <v>342</v>
      </c>
      <c r="B8" s="385"/>
      <c r="C8" s="385"/>
      <c r="D8" s="385"/>
      <c r="E8" s="385"/>
    </row>
    <row r="9" spans="1:5">
      <c r="A9" s="385" t="s">
        <v>343</v>
      </c>
      <c r="B9" s="385"/>
      <c r="C9" s="385"/>
      <c r="D9" s="385"/>
      <c r="E9" s="385"/>
    </row>
    <row r="10" spans="1:5">
      <c r="A10" s="385" t="s">
        <v>344</v>
      </c>
      <c r="B10" s="385"/>
      <c r="C10" s="385"/>
      <c r="D10" s="385"/>
      <c r="E10" s="385"/>
    </row>
    <row r="11" spans="1:5">
      <c r="A11" s="385" t="s">
        <v>345</v>
      </c>
      <c r="B11" s="385"/>
      <c r="C11" s="385"/>
      <c r="D11" s="385"/>
      <c r="E11" s="385"/>
    </row>
    <row r="12" spans="1:5">
      <c r="A12" s="385" t="s">
        <v>346</v>
      </c>
      <c r="B12" s="385"/>
      <c r="C12" s="385"/>
      <c r="D12" s="385"/>
      <c r="E12" s="385"/>
    </row>
    <row r="13" spans="1:5">
      <c r="A13" s="385" t="s">
        <v>347</v>
      </c>
      <c r="B13" s="385"/>
      <c r="C13" s="385"/>
      <c r="D13" s="385"/>
      <c r="E13" s="385"/>
    </row>
    <row r="14" spans="1:5">
      <c r="A14" s="385" t="s">
        <v>348</v>
      </c>
      <c r="B14" s="385"/>
      <c r="C14" s="385"/>
      <c r="D14" s="385"/>
      <c r="E14" s="385"/>
    </row>
    <row r="15" spans="1:5">
      <c r="A15" s="385" t="s">
        <v>349</v>
      </c>
      <c r="B15" s="385"/>
      <c r="C15" s="385"/>
      <c r="D15" s="385"/>
      <c r="E15" s="385"/>
    </row>
    <row r="16" spans="1:5">
      <c r="A16" s="385" t="s">
        <v>350</v>
      </c>
      <c r="B16" s="385"/>
      <c r="C16" s="385"/>
      <c r="D16" s="385"/>
      <c r="E16" s="385"/>
    </row>
    <row r="17" spans="1:5">
      <c r="A17" s="385" t="s">
        <v>361</v>
      </c>
      <c r="B17" s="385"/>
      <c r="C17" s="385"/>
      <c r="D17" s="385"/>
      <c r="E17" s="385"/>
    </row>
    <row r="18" spans="1:5">
      <c r="A18" s="386" t="s">
        <v>351</v>
      </c>
      <c r="B18" s="386"/>
      <c r="C18" s="386"/>
      <c r="D18" s="386"/>
      <c r="E18" s="386"/>
    </row>
    <row r="19" spans="1:5">
      <c r="A19" s="385" t="s">
        <v>352</v>
      </c>
      <c r="B19" s="385"/>
      <c r="C19" s="385"/>
      <c r="D19" s="385"/>
      <c r="E19" s="385"/>
    </row>
    <row r="20" spans="1:5">
      <c r="A20" s="385" t="s">
        <v>353</v>
      </c>
      <c r="B20" s="385"/>
      <c r="C20" s="385"/>
      <c r="D20" s="385"/>
      <c r="E20" s="385"/>
    </row>
    <row r="21" spans="1:5">
      <c r="A21" s="385" t="s">
        <v>354</v>
      </c>
      <c r="B21" s="385"/>
      <c r="C21" s="385"/>
      <c r="D21" s="385"/>
      <c r="E21" s="385"/>
    </row>
    <row r="22" spans="1:5">
      <c r="A22" s="385" t="s">
        <v>355</v>
      </c>
      <c r="B22" s="385"/>
      <c r="C22" s="385"/>
      <c r="D22" s="385"/>
      <c r="E22" s="385"/>
    </row>
    <row r="23" spans="1:5">
      <c r="A23" s="385" t="s">
        <v>356</v>
      </c>
      <c r="B23" s="385"/>
      <c r="C23" s="385"/>
      <c r="D23" s="385"/>
      <c r="E23" s="385"/>
    </row>
    <row r="24" spans="1:5">
      <c r="A24" s="385" t="s">
        <v>362</v>
      </c>
      <c r="B24" s="385"/>
      <c r="C24" s="385"/>
      <c r="D24" s="385"/>
      <c r="E24" s="385"/>
    </row>
  </sheetData>
  <mergeCells count="24">
    <mergeCell ref="A2:E2"/>
    <mergeCell ref="A3:E3"/>
    <mergeCell ref="A4:E4"/>
    <mergeCell ref="A5:E5"/>
    <mergeCell ref="A1:E1"/>
    <mergeCell ref="A18:E18"/>
    <mergeCell ref="A17:E17"/>
    <mergeCell ref="A6:E6"/>
    <mergeCell ref="A7:E7"/>
    <mergeCell ref="A8:E8"/>
    <mergeCell ref="A9:E9"/>
    <mergeCell ref="A10:E10"/>
    <mergeCell ref="A11:E11"/>
    <mergeCell ref="A12:E12"/>
    <mergeCell ref="A13:E13"/>
    <mergeCell ref="A14:E14"/>
    <mergeCell ref="A15:E15"/>
    <mergeCell ref="A16:E16"/>
    <mergeCell ref="A24:E24"/>
    <mergeCell ref="A19:E19"/>
    <mergeCell ref="A20:E20"/>
    <mergeCell ref="A21:E21"/>
    <mergeCell ref="A22:E22"/>
    <mergeCell ref="A23:E23"/>
  </mergeCells>
  <phoneticPr fontId="31"/>
  <hyperlinks>
    <hyperlink ref="A2:E2" location="'勤務形態一覧表（居宅介護）'!A1" display="勤務形態一覧表（居宅介護）" xr:uid="{B226C67D-A0F0-4962-B568-FC46A10749A4}"/>
    <hyperlink ref="A3:E3" location="'勤務形態一覧表（重度訪問介護）'!A1" display="勤務形態一覧表（重度訪問介護）" xr:uid="{A455EED3-07BB-4314-A2F7-25E3277EA1B0}"/>
    <hyperlink ref="A4:E4" location="'勤務形態一覧表（同行援護）'!A1" display="勤務形態一覧表（同行援護）" xr:uid="{F92B1C2D-A249-4F85-87EB-EA16D4D8F6C8}"/>
    <hyperlink ref="A5:E5" location="'勤務形態一覧表（行動援護）'!A1" display="勤務形態一覧表（行動援護）" xr:uid="{DB1691F9-BE9E-4B0B-B993-23CC149BFA66}"/>
    <hyperlink ref="A6:E6" location="'勤務形態一覧表（療養介護）'!A1" display="勤務形態一覧表（療養介護）" xr:uid="{07A9ADD2-42AB-4CFF-9EC9-D88FB3287D03}"/>
    <hyperlink ref="A7:E7" location="'勤務形態一覧表（生活介護）'!A1" display="勤務形態一覧表（生活介護）" xr:uid="{D34DC169-A6D7-4890-9517-67C02A2E7731}"/>
    <hyperlink ref="A8:E8" location="'勤務形態一覧表（短期入所・併設型）'!A1" display="勤務形態一覧表（短期入所・併設型）" xr:uid="{7C241D86-BB90-479C-9F24-78FBBD9F8F44}"/>
    <hyperlink ref="A9:E9" location="'勤務形態一覧表（短期入所・空床利用型）'!A1" display="勤務形態一覧表（短期入所・空床型）" xr:uid="{321BFB37-ED91-405D-B861-8AF6BFA0259A}"/>
    <hyperlink ref="A10:E10" location="'勤務形態一覧表（短期入所・単独型）'!A1" display="勤務形態一覧表（短期入所・単独型）" xr:uid="{8CE736B3-242A-40CE-85C6-F242ADE17B6F}"/>
    <hyperlink ref="A11:E11" location="'勤務形態一覧表（重度障害者等包括支援）'!A1" display="勤務形態一覧表（重度障害者等包括支援）" xr:uid="{B73EF1EE-1581-4413-8DB4-8DCAB59C1D2D}"/>
    <hyperlink ref="A12:E12" location="'勤務形態一覧表（機能訓練）'!A1" display="勤務形態一覧表（機能訓練）" xr:uid="{B06E2593-5EE0-4809-A790-7A3DF2CE2A45}"/>
    <hyperlink ref="A13:E13" location="'勤務形態一覧表（生活訓練）'!A1" display="勤務形態一覧表（生活訓練）" xr:uid="{B43FD37F-AEE9-47BB-90DC-22F4F1223AD6}"/>
    <hyperlink ref="A14:E14" location="'勤務形態一覧表（就労選択支援）'!A1" display="勤務形態一覧表（就労選択支援）" xr:uid="{07B111B8-A8EA-477E-8AFE-5E09B5579DFE}"/>
    <hyperlink ref="A15:E15" location="'勤務形態一覧表（就労移行支援）'!A1" display="勤務形態一覧表（就労移行支援）" xr:uid="{BA5539EB-AB80-46A8-9C79-3F0FF873483D}"/>
    <hyperlink ref="A16:E16" location="'勤務形態一覧表（就労定着支援）'!A1" display="勤務形態一覧表（就労定着支援）" xr:uid="{0D0460B0-22CE-4C3D-82CA-BA9344FCE336}"/>
    <hyperlink ref="A17:E17" location="'勤務形態一覧表（就労継続支援A型・B型）'!A1" display="勤務形態一覧表（就労継続支援A型・B型）" xr:uid="{CAB3CDA0-C505-48C8-BD73-289234ACF67F}"/>
    <hyperlink ref="A18:E18" location="'勤務形態一覧表（自立生活援助）'!A1" display="勤務形態一覧表（自立生活援助）" xr:uid="{7F435421-4E42-4594-844E-417402A451E1}"/>
    <hyperlink ref="A19:E19" location="'勤務形態一覧表（共同生活援助・介護サービス包括型）'!A1" display="勤務形態一覧表（共同生活援助・介護サービス包括型）" xr:uid="{5E91EB53-264C-4722-82E3-46526C6269BC}"/>
    <hyperlink ref="A20:E20" location="'勤務形態一覧表（共同生活援助・外部サービス利用型）'!A1" display="勤務形態一覧表（共同生活援助・外部サービス利用型）" xr:uid="{712EF515-00B7-43B0-A3EB-127C65107042}"/>
    <hyperlink ref="A21:E21" location="'勤務形態一覧表（共同生活援助・日中サービス支援型'!A1" display="勤務形態一覧表（共同生活援助・日中サービス型）" xr:uid="{0EF58703-A40F-4EF0-9AEA-60AEBACD38A7}"/>
    <hyperlink ref="A22:E22" location="'勤務形態一覧表（障害者支援施設）'!A1" display="勤務形態一覧表（障害者支援施設）" xr:uid="{79CE7856-3A00-4D0A-8D09-7C09D3D735E2}"/>
    <hyperlink ref="A23:E23" location="'勤務形態一覧表（一般相談支援）'!A1" display="勤務形態一覧表（一般相談支援）" xr:uid="{E83F485F-7607-4066-B987-3B291B45DEE2}"/>
    <hyperlink ref="A24:E24" location="'勤務形態一覧表（認定指定就労移行支援）'!A1" display="勤務形態一覧表（認定指定就労移行支援）" xr:uid="{D514886A-41BA-43F1-872B-B62DC6B2608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98</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126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126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1200</v>
      </c>
      <c r="J39" s="335"/>
      <c r="K39" s="335"/>
      <c r="L39" s="335">
        <v>1200</v>
      </c>
      <c r="M39" s="335"/>
      <c r="N39" s="335"/>
      <c r="O39" s="335">
        <v>3000</v>
      </c>
      <c r="P39" s="335"/>
      <c r="Q39" s="335"/>
      <c r="R39" s="335">
        <v>3000</v>
      </c>
      <c r="S39" s="335"/>
      <c r="T39" s="335"/>
      <c r="U39" s="335">
        <v>3000</v>
      </c>
      <c r="V39" s="335"/>
      <c r="W39" s="335"/>
      <c r="X39" s="335">
        <v>3000</v>
      </c>
      <c r="Y39" s="335"/>
      <c r="Z39" s="335"/>
      <c r="AA39" s="335">
        <v>3000</v>
      </c>
      <c r="AB39" s="335"/>
      <c r="AC39" s="335"/>
      <c r="AD39" s="335">
        <v>3000</v>
      </c>
      <c r="AE39" s="335"/>
      <c r="AF39" s="335"/>
      <c r="AG39" s="335">
        <v>3000</v>
      </c>
      <c r="AH39" s="335"/>
      <c r="AI39" s="335"/>
      <c r="AJ39" s="278">
        <f>SUM(D39:AI39)</f>
        <v>27510</v>
      </c>
      <c r="AK39" s="278"/>
      <c r="AL39" s="337">
        <f>ROUNDUP(AJ39/AJ40,1)</f>
        <v>116.1</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65" t="s">
        <v>197</v>
      </c>
      <c r="B43" s="265"/>
      <c r="C43" s="264" t="s">
        <v>224</v>
      </c>
      <c r="D43" s="265"/>
      <c r="E43" s="264" t="s">
        <v>225</v>
      </c>
      <c r="F43" s="264"/>
      <c r="G43" s="264"/>
      <c r="H43" s="264"/>
      <c r="I43" s="264" t="s">
        <v>226</v>
      </c>
      <c r="J43" s="264"/>
      <c r="K43" s="264"/>
      <c r="L43" s="264"/>
      <c r="M43" s="264"/>
      <c r="N43" s="26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ROUNDDOWN(IF(AL39&lt;=60,1,1+ROUNDUP((AL39-60)/60,0)),1)</f>
        <v>2</v>
      </c>
      <c r="D44" s="330"/>
      <c r="E44" s="330">
        <f>ROUNDDOWN(IF(AL39&lt;=30,1,1+ROUNDUP((AL39-30)/30,0)),1)</f>
        <v>4</v>
      </c>
      <c r="F44" s="330"/>
      <c r="G44" s="330"/>
      <c r="H44" s="330"/>
      <c r="I44" s="330">
        <f>ROUNDDOWN(AL39/25,1)</f>
        <v>4.5999999999999996</v>
      </c>
      <c r="J44" s="330"/>
      <c r="K44" s="330"/>
      <c r="L44" s="330"/>
      <c r="M44" s="330"/>
      <c r="N44" s="33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サービス管理責任者</v>
      </c>
      <c r="F47" s="318"/>
      <c r="G47" s="318"/>
      <c r="H47" s="318"/>
      <c r="I47" s="311" t="str">
        <f>IF(VLOOKUP($AK$2,選択肢!$A$1:$J$34,I52,FALSE)=0,"-",VLOOKUP($AK$2,選択肢!$A$1:$J$34,I52,FALSE))</f>
        <v>地域生活支援員</v>
      </c>
      <c r="J47" s="312"/>
      <c r="K47" s="312"/>
      <c r="L47" s="312"/>
      <c r="M47" s="312"/>
      <c r="N47" s="319"/>
      <c r="O47" s="311" t="str">
        <f>IF(VLOOKUP($AK$2,選択肢!$A$1:$J$34,O52,FALSE)=0,"-",VLOOKUP($AK$2,選択肢!$A$1:$J$34,O52,FALSE))</f>
        <v>-</v>
      </c>
      <c r="P47" s="312"/>
      <c r="Q47" s="312"/>
      <c r="R47" s="312"/>
      <c r="S47" s="312"/>
      <c r="T47" s="319"/>
      <c r="U47" s="311" t="str">
        <f>IF(VLOOKUP($AK$2,選択肢!$A$1:$J$34,U52,FALSE)=0,"-",VLOOKUP($AK$2,選択肢!$A$1:$J$34,U52,FALSE))</f>
        <v>-</v>
      </c>
      <c r="V47" s="312"/>
      <c r="W47" s="312"/>
      <c r="X47" s="312"/>
      <c r="Y47" s="312"/>
      <c r="Z47" s="319"/>
      <c r="AA47" s="311" t="str">
        <f>IF(VLOOKUP($AK$2,選択肢!$A$1:$J$34,AA52,FALSE)=0,"-",VLOOKUP($AK$2,選択肢!$A$1:$J$34,AA52,FALSE))</f>
        <v>-</v>
      </c>
      <c r="AB47" s="312"/>
      <c r="AC47" s="312"/>
      <c r="AD47" s="312"/>
      <c r="AE47" s="312"/>
      <c r="AF47" s="319"/>
      <c r="AG47" s="318" t="str">
        <f>IF(VLOOKUP($AK$2,選択肢!$A$1:$J$34,AG52,FALSE)=0,"-",VLOOKUP($AK$2,選択肢!$A$1:$J$34,AG52,FALSE))</f>
        <v>-</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314">
        <f>COUNTIFS($B$12:$B$31,E$47,$C$12:$C$31,"D",$E$12:$E$31,"*")</f>
        <v>0</v>
      </c>
      <c r="G50" s="315"/>
      <c r="H50" s="316"/>
      <c r="I50" s="314">
        <f>COUNTIFS($B$12:$B$31,I$47,$C$12:$C$31,"C",$E$12:$E$31,"*")</f>
        <v>1</v>
      </c>
      <c r="J50" s="315"/>
      <c r="K50" s="316"/>
      <c r="L50" s="314">
        <f>COUNTIFS($B$12:$B$31,I$47,$C$12:$C$31,"D",$E$12:$E$31,"*")</f>
        <v>1</v>
      </c>
      <c r="M50" s="315"/>
      <c r="N50" s="316"/>
      <c r="O50" s="314">
        <f>COUNTIFS($B$12:$B$31,O$47,$C$12:$C$31,"C",$E$12:$E$31,"*")</f>
        <v>0</v>
      </c>
      <c r="P50" s="315"/>
      <c r="Q50" s="316"/>
      <c r="R50" s="314">
        <f>COUNTIFS($B$12:$B$31,O$47,$C$12:$C$31,"D",$E$12:$E$31,"*")</f>
        <v>0</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t="str">
        <f>IF($AK$4="４週",SUMIFS($AK$12:$AK$31,$B$12:$B$31,C47)/4/$AH$6,IF($AK$4="歴月",SUMIFS($AK$12:$AK$31,$B$12:$B$31,C47)/$AL$6,"記載する期間を選択してください"))</f>
        <v>記載する期間を選択してください</v>
      </c>
      <c r="D51" s="319"/>
      <c r="E51" s="311" t="str">
        <f>IF($AK$4="４週",SUMIFS($AK$12:$AK$31,$B$12:$B$31,E47)/4/$AH$6,IF($AK$4="歴月",SUMIFS($AK$12:$AK$31,$B$12:$B$31,E47)/$AL$6,"記載する期間を選択してください"))</f>
        <v>記載する期間を選択してください</v>
      </c>
      <c r="F51" s="312"/>
      <c r="G51" s="312"/>
      <c r="H51" s="319"/>
      <c r="I51" s="311" t="str">
        <f>IF($AK$4="４週",SUMIFS($AK$12:$AK$31,$B$12:$B$31,I47)/4/$AH$6,IF($AK$4="歴月",SUMIFS($AK$12:$AK$31,$B$12:$B$31,I47)/$AL$6,"記載する期間を選択してください"))</f>
        <v>記載する期間を選択してください</v>
      </c>
      <c r="J51" s="312"/>
      <c r="K51" s="312"/>
      <c r="L51" s="312"/>
      <c r="M51" s="312"/>
      <c r="N51" s="319"/>
      <c r="O51" s="311" t="str">
        <f>IF($AK$4="４週",SUMIFS($AK$12:$AK$31,$B$12:$B$31,O47)/4/$AH$6,IF($AK$4="歴月",SUMIFS($AK$12:$AK$31,$B$12:$B$31,O47)/$AL$6,"記載する期間を選択してください"))</f>
        <v>記載する期間を選択してください</v>
      </c>
      <c r="P51" s="312"/>
      <c r="Q51" s="312"/>
      <c r="R51" s="312"/>
      <c r="S51" s="312"/>
      <c r="T51" s="319"/>
      <c r="U51" s="311" t="str">
        <f>IF($AK$4="４週",SUMIFS($AK$12:$AK$31,$B$12:$B$31,U47)/4/$AH$6,IF($AK$4="歴月",SUMIFS($AK$12:$AK$31,$B$12:$B$31,U47)/$AL$6,"記載する期間を選択してください"))</f>
        <v>記載する期間を選択してください</v>
      </c>
      <c r="V51" s="312"/>
      <c r="W51" s="312"/>
      <c r="X51" s="312"/>
      <c r="Y51" s="312"/>
      <c r="Z51" s="319"/>
      <c r="AA51" s="311" t="str">
        <f>IF($AK$4="４週",SUMIFS($AK$12:$AK$31,$B$12:$B$31,AA47)/4/$AH$6,IF($AK$4="歴月",SUMIFS($AK$12:$AK$31,$B$12:$B$31,AA47)/$AL$6,"記載する期間を選択してください"))</f>
        <v>記載する期間を選択してください</v>
      </c>
      <c r="AB51" s="312"/>
      <c r="AC51" s="312"/>
      <c r="AD51" s="312"/>
      <c r="AE51" s="312"/>
      <c r="AF51" s="319"/>
      <c r="AG51" s="311" t="str">
        <f>IF($AK$4="４週",SUMIFS($AK$12:$AK$31,$B$12:$B$31,AG47)/4/$AH$6,IF($AK$4="歴月",SUMIFS($AK$12:$AK$31,$B$12:$B$31,AG47)/$AL$6,"記載する期間を選択してください"))</f>
        <v>記載する期間を選択してください</v>
      </c>
      <c r="AH51" s="312"/>
      <c r="AI51" s="312"/>
      <c r="AJ51" s="312"/>
      <c r="AK51" s="319"/>
      <c r="AL51" s="311" t="str">
        <f>IF($AK$4="４週",SUMIFS($AK$12:$AK$31,$B$12:$B$31,AL47)/4/$AH$6,IF($AK$4="歴月",SUMIFS($AK$12:$AK$31,$B$12:$B$31,AL47)/$AL$6,"記載する期間を選択してください"))</f>
        <v>記載する期間を選択してください</v>
      </c>
      <c r="AM51" s="319"/>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7">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type="list" allowBlank="1" showInputMessage="1" sqref="B14:B31" xr:uid="{00000000-0002-0000-0E00-000005000000}">
      <formula1>INDIRECT($AK$2)</formula1>
    </dataValidation>
    <dataValidation allowBlank="1" showInputMessage="1" sqref="B12:B13" xr:uid="{4F0A0DCE-5C3D-4BC2-B956-023FAB77E937}"/>
  </dataValidations>
  <hyperlinks>
    <hyperlink ref="A1" location="Sheet1!A1" display="目次" xr:uid="{8ADAA2CF-A3F4-476D-98D3-9E7C2D9D5D79}"/>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1"/>
  <sheetViews>
    <sheetView showGridLines="0" view="pageBreakPreview" zoomScaleNormal="100" zoomScaleSheetLayoutView="100" workbookViewId="0"/>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250</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364" t="s">
        <v>153</v>
      </c>
      <c r="B8" s="300" t="s">
        <v>162</v>
      </c>
      <c r="C8" s="288"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364"/>
      <c r="B9" s="301"/>
      <c r="C9" s="290"/>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364"/>
      <c r="B10" s="302" t="s">
        <v>313</v>
      </c>
      <c r="C10" s="290"/>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364"/>
      <c r="B11" s="303"/>
      <c r="C11" s="29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38"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38" t="s">
        <v>118</v>
      </c>
      <c r="C15" s="83" t="s">
        <v>186</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277"/>
      <c r="AN19" s="277"/>
    </row>
    <row r="20" spans="1:40" ht="18" customHeight="1">
      <c r="A20" s="74">
        <v>9</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38"/>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65"/>
      <c r="B37" s="265"/>
      <c r="C37" s="265"/>
      <c r="D37" s="98">
        <v>4</v>
      </c>
      <c r="E37" s="98">
        <v>5</v>
      </c>
      <c r="F37" s="336">
        <v>6</v>
      </c>
      <c r="G37" s="336"/>
      <c r="H37" s="336"/>
      <c r="I37" s="336">
        <v>7</v>
      </c>
      <c r="J37" s="336"/>
      <c r="K37" s="336"/>
      <c r="L37" s="336">
        <v>8</v>
      </c>
      <c r="M37" s="336"/>
      <c r="N37" s="336"/>
      <c r="O37" s="336">
        <v>9</v>
      </c>
      <c r="P37" s="336"/>
      <c r="Q37" s="336"/>
      <c r="R37" s="336">
        <v>10</v>
      </c>
      <c r="S37" s="336"/>
      <c r="T37" s="336"/>
      <c r="U37" s="336">
        <v>11</v>
      </c>
      <c r="V37" s="336"/>
      <c r="W37" s="336"/>
      <c r="X37" s="336">
        <v>12</v>
      </c>
      <c r="Y37" s="336"/>
      <c r="Z37" s="336"/>
      <c r="AA37" s="336">
        <v>1</v>
      </c>
      <c r="AB37" s="336"/>
      <c r="AC37" s="336"/>
      <c r="AD37" s="336">
        <v>2</v>
      </c>
      <c r="AE37" s="336"/>
      <c r="AF37" s="336"/>
      <c r="AG37" s="336">
        <v>3</v>
      </c>
      <c r="AH37" s="336"/>
      <c r="AI37" s="336"/>
      <c r="AJ37" s="265" t="s">
        <v>154</v>
      </c>
      <c r="AK37" s="265"/>
      <c r="AL37" s="82" t="s">
        <v>207</v>
      </c>
      <c r="AM37" s="362" t="s">
        <v>286</v>
      </c>
      <c r="AN37" s="363"/>
      <c r="AO37"/>
      <c r="AP37"/>
      <c r="AQ37"/>
    </row>
    <row r="38" spans="1:43" ht="22" customHeight="1">
      <c r="A38" s="334" t="s">
        <v>212</v>
      </c>
      <c r="B38" s="334"/>
      <c r="C38" s="334"/>
      <c r="D38" s="123">
        <f>SUM(D39,D40,D41,D42,D44,D46)</f>
        <v>1840</v>
      </c>
      <c r="E38" s="123">
        <f>SUM(E39,E40,E41,E42,E44,E46)</f>
        <v>1726</v>
      </c>
      <c r="F38" s="355">
        <f>SUM(F39,F40,F41,F42,F44,F46)</f>
        <v>1840</v>
      </c>
      <c r="G38" s="356"/>
      <c r="H38" s="357"/>
      <c r="I38" s="355">
        <f>SUM(I39,I40,I41,I42,I44,I46)</f>
        <v>1932</v>
      </c>
      <c r="J38" s="356">
        <f t="shared" ref="J38:AI38" si="5">SUM(J39,J40,J41,J42,J44,J46)</f>
        <v>0</v>
      </c>
      <c r="K38" s="357">
        <f t="shared" si="5"/>
        <v>0</v>
      </c>
      <c r="L38" s="355">
        <f>SUM(L39,L40,L41,L42,L44,L46)</f>
        <v>1932</v>
      </c>
      <c r="M38" s="356"/>
      <c r="N38" s="357"/>
      <c r="O38" s="355">
        <f>SUM(O39,O40,O41,O42,O44,O46)</f>
        <v>1748</v>
      </c>
      <c r="P38" s="356"/>
      <c r="Q38" s="357"/>
      <c r="R38" s="355">
        <f>SUM(R39,R40,R41,R42,R44,R46)</f>
        <v>1840</v>
      </c>
      <c r="S38" s="356"/>
      <c r="T38" s="357"/>
      <c r="U38" s="355">
        <f>SUM(U39,U40,U41,U42,U44,U46)</f>
        <v>1840</v>
      </c>
      <c r="V38" s="356">
        <f t="shared" si="5"/>
        <v>0</v>
      </c>
      <c r="W38" s="357">
        <f t="shared" si="5"/>
        <v>0</v>
      </c>
      <c r="X38" s="355">
        <f>SUM(X39,X40,X41,X42,X44,X46)</f>
        <v>1748</v>
      </c>
      <c r="Y38" s="356">
        <f t="shared" si="5"/>
        <v>0</v>
      </c>
      <c r="Z38" s="357">
        <f t="shared" si="5"/>
        <v>0</v>
      </c>
      <c r="AA38" s="355">
        <f>SUM(AA39,AA40,AA41,AA42,AA44,AA46)</f>
        <v>1748</v>
      </c>
      <c r="AB38" s="356">
        <f t="shared" si="5"/>
        <v>0</v>
      </c>
      <c r="AC38" s="357">
        <f t="shared" si="5"/>
        <v>0</v>
      </c>
      <c r="AD38" s="355">
        <f>SUM(AD39,AD40,AD41,AD42,AD44,AD46)</f>
        <v>1748</v>
      </c>
      <c r="AE38" s="356">
        <f t="shared" si="5"/>
        <v>0</v>
      </c>
      <c r="AF38" s="357">
        <f t="shared" si="5"/>
        <v>0</v>
      </c>
      <c r="AG38" s="355">
        <f>SUM(AG39,AG40,AG41,AG42,AG44,AG46)</f>
        <v>1840</v>
      </c>
      <c r="AH38" s="356">
        <f t="shared" si="5"/>
        <v>0</v>
      </c>
      <c r="AI38" s="357">
        <f t="shared" si="5"/>
        <v>0</v>
      </c>
      <c r="AJ38" s="278">
        <f>SUM(D38:AI38)</f>
        <v>21782</v>
      </c>
      <c r="AK38" s="278"/>
      <c r="AL38" s="108">
        <f>ROUNDUP(AJ38/AJ48,1)</f>
        <v>92</v>
      </c>
      <c r="AM38" s="360"/>
      <c r="AN38" s="361"/>
      <c r="AO38"/>
      <c r="AP38"/>
      <c r="AQ38"/>
    </row>
    <row r="39" spans="1:43" ht="22" customHeight="1">
      <c r="A39" s="285" t="s">
        <v>274</v>
      </c>
      <c r="B39" s="286"/>
      <c r="C39" s="287"/>
      <c r="D39" s="69">
        <v>50</v>
      </c>
      <c r="E39" s="69">
        <v>45</v>
      </c>
      <c r="F39" s="335">
        <v>50</v>
      </c>
      <c r="G39" s="335"/>
      <c r="H39" s="335"/>
      <c r="I39" s="335">
        <v>50</v>
      </c>
      <c r="J39" s="335"/>
      <c r="K39" s="335"/>
      <c r="L39" s="335">
        <v>50</v>
      </c>
      <c r="M39" s="335"/>
      <c r="N39" s="335"/>
      <c r="O39" s="335">
        <v>45</v>
      </c>
      <c r="P39" s="335"/>
      <c r="Q39" s="335"/>
      <c r="R39" s="335">
        <v>50</v>
      </c>
      <c r="S39" s="335"/>
      <c r="T39" s="335"/>
      <c r="U39" s="335">
        <v>50</v>
      </c>
      <c r="V39" s="335"/>
      <c r="W39" s="335"/>
      <c r="X39" s="335">
        <v>45</v>
      </c>
      <c r="Y39" s="335"/>
      <c r="Z39" s="335"/>
      <c r="AA39" s="335">
        <v>45</v>
      </c>
      <c r="AB39" s="335"/>
      <c r="AC39" s="335"/>
      <c r="AD39" s="335">
        <v>45</v>
      </c>
      <c r="AE39" s="335"/>
      <c r="AF39" s="335"/>
      <c r="AG39" s="335">
        <v>50</v>
      </c>
      <c r="AH39" s="335"/>
      <c r="AI39" s="335"/>
      <c r="AJ39" s="278">
        <f>SUM(D39:AI39)</f>
        <v>575</v>
      </c>
      <c r="AK39" s="278"/>
      <c r="AL39" s="108">
        <f t="shared" ref="AL39:AL47" si="6">ROUNDUP(AJ39/$AJ$48,1)</f>
        <v>2.5</v>
      </c>
      <c r="AM39" s="360"/>
      <c r="AN39" s="361"/>
      <c r="AO39"/>
      <c r="AP39"/>
      <c r="AQ39"/>
    </row>
    <row r="40" spans="1:43" ht="22" customHeight="1">
      <c r="A40" s="285" t="s">
        <v>213</v>
      </c>
      <c r="B40" s="286"/>
      <c r="C40" s="287"/>
      <c r="D40" s="69">
        <v>50</v>
      </c>
      <c r="E40" s="69">
        <v>50</v>
      </c>
      <c r="F40" s="335">
        <v>50</v>
      </c>
      <c r="G40" s="335"/>
      <c r="H40" s="335"/>
      <c r="I40" s="335">
        <v>55</v>
      </c>
      <c r="J40" s="335"/>
      <c r="K40" s="335"/>
      <c r="L40" s="335">
        <v>55</v>
      </c>
      <c r="M40" s="335"/>
      <c r="N40" s="335"/>
      <c r="O40" s="335">
        <v>50</v>
      </c>
      <c r="P40" s="335"/>
      <c r="Q40" s="335"/>
      <c r="R40" s="335">
        <v>50</v>
      </c>
      <c r="S40" s="335"/>
      <c r="T40" s="335"/>
      <c r="U40" s="335">
        <v>50</v>
      </c>
      <c r="V40" s="335"/>
      <c r="W40" s="335"/>
      <c r="X40" s="335">
        <v>50</v>
      </c>
      <c r="Y40" s="335"/>
      <c r="Z40" s="335"/>
      <c r="AA40" s="335">
        <v>50</v>
      </c>
      <c r="AB40" s="335"/>
      <c r="AC40" s="335"/>
      <c r="AD40" s="335">
        <v>50</v>
      </c>
      <c r="AE40" s="335"/>
      <c r="AF40" s="335"/>
      <c r="AG40" s="335">
        <v>50</v>
      </c>
      <c r="AH40" s="335"/>
      <c r="AI40" s="335"/>
      <c r="AJ40" s="278">
        <f>SUM(D40:AI40)</f>
        <v>610</v>
      </c>
      <c r="AK40" s="278"/>
      <c r="AL40" s="108">
        <f t="shared" si="6"/>
        <v>2.6</v>
      </c>
      <c r="AM40" s="360"/>
      <c r="AN40" s="361"/>
      <c r="AO40"/>
      <c r="AP40"/>
      <c r="AQ40"/>
    </row>
    <row r="41" spans="1:43" ht="22" customHeight="1">
      <c r="A41" s="285" t="s">
        <v>214</v>
      </c>
      <c r="B41" s="286"/>
      <c r="C41" s="287"/>
      <c r="D41" s="69">
        <v>100</v>
      </c>
      <c r="E41" s="69">
        <v>95</v>
      </c>
      <c r="F41" s="335">
        <v>100</v>
      </c>
      <c r="G41" s="335"/>
      <c r="H41" s="335"/>
      <c r="I41" s="335">
        <v>105</v>
      </c>
      <c r="J41" s="335"/>
      <c r="K41" s="335"/>
      <c r="L41" s="335">
        <v>105</v>
      </c>
      <c r="M41" s="335"/>
      <c r="N41" s="335"/>
      <c r="O41" s="335">
        <v>95</v>
      </c>
      <c r="P41" s="335"/>
      <c r="Q41" s="335"/>
      <c r="R41" s="335">
        <v>100</v>
      </c>
      <c r="S41" s="335"/>
      <c r="T41" s="335"/>
      <c r="U41" s="335">
        <v>100</v>
      </c>
      <c r="V41" s="335"/>
      <c r="W41" s="335"/>
      <c r="X41" s="335">
        <v>95</v>
      </c>
      <c r="Y41" s="335"/>
      <c r="Z41" s="335"/>
      <c r="AA41" s="335">
        <v>95</v>
      </c>
      <c r="AB41" s="335"/>
      <c r="AC41" s="335"/>
      <c r="AD41" s="335">
        <v>95</v>
      </c>
      <c r="AE41" s="335"/>
      <c r="AF41" s="335"/>
      <c r="AG41" s="335">
        <v>100</v>
      </c>
      <c r="AH41" s="335"/>
      <c r="AI41" s="335"/>
      <c r="AJ41" s="278">
        <f>SUM(D41:AI41)</f>
        <v>1185</v>
      </c>
      <c r="AK41" s="278"/>
      <c r="AL41" s="108">
        <f t="shared" si="6"/>
        <v>5</v>
      </c>
      <c r="AM41" s="360"/>
      <c r="AN41" s="361"/>
      <c r="AO41"/>
      <c r="AP41"/>
      <c r="AQ41"/>
    </row>
    <row r="42" spans="1:43" ht="22" customHeight="1">
      <c r="A42" s="349" t="s">
        <v>215</v>
      </c>
      <c r="B42" s="286"/>
      <c r="C42" s="287"/>
      <c r="D42" s="69">
        <v>100</v>
      </c>
      <c r="E42" s="69">
        <v>95</v>
      </c>
      <c r="F42" s="335">
        <v>100</v>
      </c>
      <c r="G42" s="335"/>
      <c r="H42" s="335"/>
      <c r="I42" s="335">
        <v>105</v>
      </c>
      <c r="J42" s="335"/>
      <c r="K42" s="335"/>
      <c r="L42" s="335">
        <v>105</v>
      </c>
      <c r="M42" s="335"/>
      <c r="N42" s="335"/>
      <c r="O42" s="335">
        <v>95</v>
      </c>
      <c r="P42" s="335"/>
      <c r="Q42" s="335"/>
      <c r="R42" s="335">
        <v>100</v>
      </c>
      <c r="S42" s="335"/>
      <c r="T42" s="335"/>
      <c r="U42" s="335">
        <v>100</v>
      </c>
      <c r="V42" s="335"/>
      <c r="W42" s="335"/>
      <c r="X42" s="335">
        <v>95</v>
      </c>
      <c r="Y42" s="335"/>
      <c r="Z42" s="335"/>
      <c r="AA42" s="335">
        <v>95</v>
      </c>
      <c r="AB42" s="335"/>
      <c r="AC42" s="335"/>
      <c r="AD42" s="335">
        <v>95</v>
      </c>
      <c r="AE42" s="335"/>
      <c r="AF42" s="335"/>
      <c r="AG42" s="335">
        <v>100</v>
      </c>
      <c r="AH42" s="335"/>
      <c r="AI42" s="335"/>
      <c r="AJ42" s="278">
        <f t="shared" ref="AJ42:AJ46" si="7">SUM(D42:AI42)</f>
        <v>1185</v>
      </c>
      <c r="AK42" s="278"/>
      <c r="AL42" s="108">
        <f t="shared" si="6"/>
        <v>5</v>
      </c>
      <c r="AM42" s="360"/>
      <c r="AN42" s="361"/>
      <c r="AO42"/>
      <c r="AP42"/>
      <c r="AQ42"/>
    </row>
    <row r="43" spans="1:43" s="118" customFormat="1" ht="22" customHeight="1">
      <c r="A43" s="124"/>
      <c r="B43" s="350" t="s">
        <v>275</v>
      </c>
      <c r="C43" s="351"/>
      <c r="D43" s="69">
        <v>100</v>
      </c>
      <c r="E43" s="69">
        <v>95</v>
      </c>
      <c r="F43" s="335">
        <v>100</v>
      </c>
      <c r="G43" s="335"/>
      <c r="H43" s="335"/>
      <c r="I43" s="335">
        <v>105</v>
      </c>
      <c r="J43" s="335"/>
      <c r="K43" s="335"/>
      <c r="L43" s="335">
        <v>105</v>
      </c>
      <c r="M43" s="335"/>
      <c r="N43" s="335"/>
      <c r="O43" s="335">
        <v>95</v>
      </c>
      <c r="P43" s="335"/>
      <c r="Q43" s="335"/>
      <c r="R43" s="335">
        <v>100</v>
      </c>
      <c r="S43" s="335"/>
      <c r="T43" s="335"/>
      <c r="U43" s="335">
        <v>100</v>
      </c>
      <c r="V43" s="335"/>
      <c r="W43" s="335"/>
      <c r="X43" s="335">
        <v>95</v>
      </c>
      <c r="Y43" s="335"/>
      <c r="Z43" s="335"/>
      <c r="AA43" s="335">
        <v>95</v>
      </c>
      <c r="AB43" s="335"/>
      <c r="AC43" s="335"/>
      <c r="AD43" s="335">
        <v>95</v>
      </c>
      <c r="AE43" s="335"/>
      <c r="AF43" s="335"/>
      <c r="AG43" s="335">
        <v>100</v>
      </c>
      <c r="AH43" s="335"/>
      <c r="AI43" s="335"/>
      <c r="AJ43" s="278">
        <f>SUM(D43:AI43)</f>
        <v>1185</v>
      </c>
      <c r="AK43" s="278"/>
      <c r="AL43" s="108">
        <f t="shared" si="6"/>
        <v>5</v>
      </c>
      <c r="AM43" s="358">
        <f>ROUNDUP($AJ$43/$AJ$48,1)</f>
        <v>5</v>
      </c>
      <c r="AN43" s="359"/>
      <c r="AO43" s="117"/>
      <c r="AP43" s="117"/>
      <c r="AQ43" s="117"/>
    </row>
    <row r="44" spans="1:43" ht="22" customHeight="1">
      <c r="A44" s="349" t="s">
        <v>216</v>
      </c>
      <c r="B44" s="286"/>
      <c r="C44" s="287"/>
      <c r="D44" s="69">
        <v>140</v>
      </c>
      <c r="E44" s="69">
        <v>131</v>
      </c>
      <c r="F44" s="335">
        <v>140</v>
      </c>
      <c r="G44" s="335"/>
      <c r="H44" s="335"/>
      <c r="I44" s="335">
        <v>147</v>
      </c>
      <c r="J44" s="335"/>
      <c r="K44" s="335"/>
      <c r="L44" s="335">
        <v>147</v>
      </c>
      <c r="M44" s="335"/>
      <c r="N44" s="335"/>
      <c r="O44" s="335">
        <v>133</v>
      </c>
      <c r="P44" s="335"/>
      <c r="Q44" s="335"/>
      <c r="R44" s="335">
        <v>140</v>
      </c>
      <c r="S44" s="335"/>
      <c r="T44" s="335"/>
      <c r="U44" s="335">
        <v>140</v>
      </c>
      <c r="V44" s="335"/>
      <c r="W44" s="335"/>
      <c r="X44" s="335">
        <v>133</v>
      </c>
      <c r="Y44" s="335"/>
      <c r="Z44" s="335"/>
      <c r="AA44" s="335">
        <v>133</v>
      </c>
      <c r="AB44" s="335"/>
      <c r="AC44" s="335"/>
      <c r="AD44" s="335">
        <v>133</v>
      </c>
      <c r="AE44" s="335"/>
      <c r="AF44" s="335"/>
      <c r="AG44" s="335">
        <v>140</v>
      </c>
      <c r="AH44" s="335"/>
      <c r="AI44" s="335"/>
      <c r="AJ44" s="278">
        <f t="shared" si="7"/>
        <v>1657</v>
      </c>
      <c r="AK44" s="278"/>
      <c r="AL44" s="108">
        <f t="shared" si="6"/>
        <v>7</v>
      </c>
      <c r="AM44" s="360"/>
      <c r="AN44" s="361"/>
      <c r="AO44"/>
      <c r="AP44"/>
      <c r="AQ44"/>
    </row>
    <row r="45" spans="1:43" s="118" customFormat="1" ht="22" customHeight="1">
      <c r="A45" s="125"/>
      <c r="B45" s="350" t="s">
        <v>276</v>
      </c>
      <c r="C45" s="351"/>
      <c r="D45" s="69">
        <v>140</v>
      </c>
      <c r="E45" s="69">
        <v>131</v>
      </c>
      <c r="F45" s="335">
        <v>140</v>
      </c>
      <c r="G45" s="335"/>
      <c r="H45" s="335"/>
      <c r="I45" s="335">
        <v>147</v>
      </c>
      <c r="J45" s="335"/>
      <c r="K45" s="335"/>
      <c r="L45" s="335">
        <v>147</v>
      </c>
      <c r="M45" s="335"/>
      <c r="N45" s="335"/>
      <c r="O45" s="335">
        <v>133</v>
      </c>
      <c r="P45" s="335"/>
      <c r="Q45" s="335"/>
      <c r="R45" s="335">
        <v>140</v>
      </c>
      <c r="S45" s="335"/>
      <c r="T45" s="335"/>
      <c r="U45" s="335">
        <v>140</v>
      </c>
      <c r="V45" s="335"/>
      <c r="W45" s="335"/>
      <c r="X45" s="335">
        <v>133</v>
      </c>
      <c r="Y45" s="335"/>
      <c r="Z45" s="335"/>
      <c r="AA45" s="335">
        <v>133</v>
      </c>
      <c r="AB45" s="335"/>
      <c r="AC45" s="335"/>
      <c r="AD45" s="335">
        <v>133</v>
      </c>
      <c r="AE45" s="335"/>
      <c r="AF45" s="335"/>
      <c r="AG45" s="335">
        <v>140</v>
      </c>
      <c r="AH45" s="335"/>
      <c r="AI45" s="335"/>
      <c r="AJ45" s="278">
        <f>SUM(D45:AI45)</f>
        <v>1657</v>
      </c>
      <c r="AK45" s="278"/>
      <c r="AL45" s="108">
        <f t="shared" si="6"/>
        <v>7</v>
      </c>
      <c r="AM45" s="358">
        <f>ROUNDUP($AJ$45/$AJ$48,1)</f>
        <v>7</v>
      </c>
      <c r="AN45" s="359"/>
      <c r="AO45" s="117"/>
      <c r="AP45" s="117"/>
      <c r="AQ45" s="117"/>
    </row>
    <row r="46" spans="1:43" ht="22" customHeight="1">
      <c r="A46" s="349" t="s">
        <v>217</v>
      </c>
      <c r="B46" s="286"/>
      <c r="C46" s="287"/>
      <c r="D46" s="69">
        <v>1400</v>
      </c>
      <c r="E46" s="69">
        <v>1310</v>
      </c>
      <c r="F46" s="335">
        <v>1400</v>
      </c>
      <c r="G46" s="335"/>
      <c r="H46" s="335"/>
      <c r="I46" s="335">
        <v>1470</v>
      </c>
      <c r="J46" s="335"/>
      <c r="K46" s="335"/>
      <c r="L46" s="335">
        <v>1470</v>
      </c>
      <c r="M46" s="335"/>
      <c r="N46" s="335"/>
      <c r="O46" s="335">
        <v>1330</v>
      </c>
      <c r="P46" s="335"/>
      <c r="Q46" s="335"/>
      <c r="R46" s="335">
        <v>1400</v>
      </c>
      <c r="S46" s="335"/>
      <c r="T46" s="335"/>
      <c r="U46" s="335">
        <v>1400</v>
      </c>
      <c r="V46" s="335"/>
      <c r="W46" s="335"/>
      <c r="X46" s="335">
        <v>1330</v>
      </c>
      <c r="Y46" s="335"/>
      <c r="Z46" s="335"/>
      <c r="AA46" s="335">
        <v>1330</v>
      </c>
      <c r="AB46" s="335"/>
      <c r="AC46" s="335"/>
      <c r="AD46" s="335">
        <v>1330</v>
      </c>
      <c r="AE46" s="335"/>
      <c r="AF46" s="335"/>
      <c r="AG46" s="335">
        <v>1400</v>
      </c>
      <c r="AH46" s="335"/>
      <c r="AI46" s="335"/>
      <c r="AJ46" s="278">
        <f t="shared" si="7"/>
        <v>16570</v>
      </c>
      <c r="AK46" s="278"/>
      <c r="AL46" s="108">
        <f t="shared" si="6"/>
        <v>70</v>
      </c>
      <c r="AM46" s="360"/>
      <c r="AN46" s="361"/>
      <c r="AO46"/>
      <c r="AP46"/>
      <c r="AQ46"/>
    </row>
    <row r="47" spans="1:43" s="118" customFormat="1" ht="22" customHeight="1">
      <c r="A47" s="124"/>
      <c r="B47" s="350" t="s">
        <v>275</v>
      </c>
      <c r="C47" s="351"/>
      <c r="D47" s="69">
        <v>1400</v>
      </c>
      <c r="E47" s="69">
        <v>1310</v>
      </c>
      <c r="F47" s="335">
        <v>1400</v>
      </c>
      <c r="G47" s="335"/>
      <c r="H47" s="335"/>
      <c r="I47" s="335">
        <v>1470</v>
      </c>
      <c r="J47" s="335"/>
      <c r="K47" s="335"/>
      <c r="L47" s="335">
        <v>1470</v>
      </c>
      <c r="M47" s="335"/>
      <c r="N47" s="335"/>
      <c r="O47" s="335">
        <v>1330</v>
      </c>
      <c r="P47" s="335"/>
      <c r="Q47" s="335"/>
      <c r="R47" s="335">
        <v>1400</v>
      </c>
      <c r="S47" s="335"/>
      <c r="T47" s="335"/>
      <c r="U47" s="335">
        <v>1400</v>
      </c>
      <c r="V47" s="335"/>
      <c r="W47" s="335"/>
      <c r="X47" s="335">
        <v>1330</v>
      </c>
      <c r="Y47" s="335"/>
      <c r="Z47" s="335"/>
      <c r="AA47" s="335">
        <v>1330</v>
      </c>
      <c r="AB47" s="335"/>
      <c r="AC47" s="335"/>
      <c r="AD47" s="335">
        <v>1330</v>
      </c>
      <c r="AE47" s="335"/>
      <c r="AF47" s="335"/>
      <c r="AG47" s="335">
        <v>1400</v>
      </c>
      <c r="AH47" s="335"/>
      <c r="AI47" s="335"/>
      <c r="AJ47" s="278">
        <f>SUM(D47:AI47)</f>
        <v>16570</v>
      </c>
      <c r="AK47" s="278"/>
      <c r="AL47" s="108">
        <f t="shared" si="6"/>
        <v>70</v>
      </c>
      <c r="AM47" s="358">
        <f>ROUNDUP($AJ$47/$AJ$48,1)</f>
        <v>70</v>
      </c>
      <c r="AN47" s="359"/>
      <c r="AO47" s="117"/>
      <c r="AP47" s="117"/>
      <c r="AQ47" s="117"/>
    </row>
    <row r="48" spans="1:43" ht="22" customHeight="1">
      <c r="A48" s="334" t="s">
        <v>204</v>
      </c>
      <c r="B48" s="334"/>
      <c r="C48" s="334"/>
      <c r="D48" s="69">
        <v>20</v>
      </c>
      <c r="E48" s="69">
        <v>19</v>
      </c>
      <c r="F48" s="335">
        <v>20</v>
      </c>
      <c r="G48" s="335"/>
      <c r="H48" s="335"/>
      <c r="I48" s="335">
        <v>21</v>
      </c>
      <c r="J48" s="335"/>
      <c r="K48" s="335"/>
      <c r="L48" s="335">
        <v>21</v>
      </c>
      <c r="M48" s="335"/>
      <c r="N48" s="335"/>
      <c r="O48" s="335">
        <v>19</v>
      </c>
      <c r="P48" s="335"/>
      <c r="Q48" s="335"/>
      <c r="R48" s="335">
        <v>20</v>
      </c>
      <c r="S48" s="335"/>
      <c r="T48" s="335"/>
      <c r="U48" s="335">
        <v>20</v>
      </c>
      <c r="V48" s="335"/>
      <c r="W48" s="335"/>
      <c r="X48" s="335">
        <v>19</v>
      </c>
      <c r="Y48" s="335"/>
      <c r="Z48" s="335"/>
      <c r="AA48" s="335">
        <v>19</v>
      </c>
      <c r="AB48" s="335"/>
      <c r="AC48" s="335"/>
      <c r="AD48" s="335">
        <v>19</v>
      </c>
      <c r="AE48" s="335"/>
      <c r="AF48" s="335"/>
      <c r="AG48" s="335">
        <v>20</v>
      </c>
      <c r="AH48" s="335"/>
      <c r="AI48" s="335"/>
      <c r="AJ48" s="278">
        <f>+SUM(D48:AI48)</f>
        <v>237</v>
      </c>
      <c r="AK48" s="278"/>
      <c r="AL48" s="107"/>
      <c r="AM48" s="360"/>
      <c r="AN48" s="361"/>
      <c r="AO48"/>
      <c r="AP48"/>
      <c r="AQ48"/>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65" t="s">
        <v>197</v>
      </c>
      <c r="B51" s="265"/>
      <c r="C51" s="265" t="s">
        <v>115</v>
      </c>
      <c r="D51" s="265"/>
      <c r="E51" s="264" t="s">
        <v>127</v>
      </c>
      <c r="F51" s="264"/>
      <c r="G51" s="264"/>
      <c r="H51" s="264"/>
      <c r="I51" s="311" t="s">
        <v>209</v>
      </c>
      <c r="J51" s="312"/>
      <c r="K51" s="312"/>
      <c r="L51" s="312"/>
      <c r="M51" s="312"/>
      <c r="N51" s="319"/>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64" t="s">
        <v>208</v>
      </c>
      <c r="B52" s="264"/>
      <c r="C52" s="330">
        <f>ROUNDDOWN(IF(AL38&lt;=30,1,1+ROUNDUP((AL38-30)/30,0)),1)</f>
        <v>4</v>
      </c>
      <c r="D52" s="330"/>
      <c r="E52" s="330">
        <f>ROUNDDOWN(AL38/6,1)</f>
        <v>15.3</v>
      </c>
      <c r="F52" s="330"/>
      <c r="G52" s="330"/>
      <c r="H52" s="330"/>
      <c r="I52" s="352">
        <f>ROUNDDOWN($AL$41/9,1)+ROUNDDOWN(($AL$42-$AM$43)/6,1)+ROUNDDOWN($AM$43/12,1)+ROUNDDOWN(($AL$44-$AM$45)/4,1)+ROUNDDOWN($AM$45/8,1)+ROUNDDOWN(($AL$46-$AM$47)/2.5,1)+ROUNDDOWN($AM$47/5,1)</f>
        <v>15.7</v>
      </c>
      <c r="J52" s="352"/>
      <c r="K52" s="352"/>
      <c r="L52" s="352"/>
      <c r="M52" s="352"/>
      <c r="N52" s="352"/>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324</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5" customHeight="1">
      <c r="A55" s="62"/>
      <c r="B55" s="67"/>
      <c r="C55" s="311" t="str">
        <f>IF(VLOOKUP($AK$2,選択肢!$A$1:$J$34,C60,FALSE)=0,"-",VLOOKUP($AK$2,選択肢!$A$1:$J$34,C60,FALSE))</f>
        <v>管理者</v>
      </c>
      <c r="D55" s="312"/>
      <c r="E55" s="318" t="str">
        <f>IF(VLOOKUP($AK$2,選択肢!$A$1:$J$34,E60,FALSE)=0,"-",VLOOKUP($AK$2,選択肢!$A$1:$J$34,E60,FALSE))</f>
        <v>サービス管理責任者</v>
      </c>
      <c r="F55" s="318"/>
      <c r="G55" s="318"/>
      <c r="H55" s="318"/>
      <c r="I55" s="311" t="str">
        <f>IF(VLOOKUP($AK$2,選択肢!$A$1:$J$34,I60,FALSE)=0,"-",VLOOKUP($AK$2,選択肢!$A$1:$J$34,I60,FALSE))</f>
        <v>世話人</v>
      </c>
      <c r="J55" s="312"/>
      <c r="K55" s="312"/>
      <c r="L55" s="312"/>
      <c r="M55" s="312"/>
      <c r="N55" s="319"/>
      <c r="O55" s="311" t="str">
        <f>IF(VLOOKUP($AK$2,選択肢!$A$1:$J$34,O60,FALSE)=0,"-",VLOOKUP($AK$2,選択肢!$A$1:$J$34,O60,FALSE))</f>
        <v>生活支援員</v>
      </c>
      <c r="P55" s="312"/>
      <c r="Q55" s="312"/>
      <c r="R55" s="312"/>
      <c r="S55" s="312"/>
      <c r="T55" s="319"/>
      <c r="U55" s="311" t="str">
        <f>IF(VLOOKUP($AK$2,選択肢!$A$1:$J$34,U60,FALSE)=0,"-",VLOOKUP($AK$2,選択肢!$A$1:$J$34,U60,FALSE))</f>
        <v>-</v>
      </c>
      <c r="V55" s="312"/>
      <c r="W55" s="312"/>
      <c r="X55" s="312"/>
      <c r="Y55" s="312"/>
      <c r="Z55" s="319"/>
      <c r="AA55" s="311" t="str">
        <f>IF(VLOOKUP($AK$2,選択肢!$A$1:$J$34,AA60,FALSE)=0,"-",VLOOKUP($AK$2,選択肢!$A$1:$J$34,AA60,FALSE))</f>
        <v>-</v>
      </c>
      <c r="AB55" s="312"/>
      <c r="AC55" s="312"/>
      <c r="AD55" s="312"/>
      <c r="AE55" s="312"/>
      <c r="AF55" s="319"/>
      <c r="AG55" s="318" t="str">
        <f>IF(VLOOKUP($AK$2,選択肢!$A$1:$J$34,AG60,FALSE)=0,"-",VLOOKUP($AK$2,選択肢!$A$1:$J$34,AG60,FALSE))</f>
        <v>-</v>
      </c>
      <c r="AH55" s="318"/>
      <c r="AI55" s="318"/>
      <c r="AJ55" s="318"/>
      <c r="AK55" s="318"/>
      <c r="AL55" s="318" t="str">
        <f>IF(VLOOKUP($AK$2,選択肢!$A$1:$J$34,AL60,FALSE)=0,"-",VLOOKUP($AK$2,選択肢!$A$1:$J$34,AL60,FALSE))</f>
        <v>-</v>
      </c>
      <c r="AM55" s="318"/>
      <c r="AN55" s="62"/>
    </row>
    <row r="56" spans="1:40" ht="18" customHeight="1">
      <c r="A56" s="62"/>
      <c r="B56" s="67"/>
      <c r="C56" s="102" t="s">
        <v>56</v>
      </c>
      <c r="D56" s="102" t="s">
        <v>57</v>
      </c>
      <c r="E56" s="101" t="s">
        <v>56</v>
      </c>
      <c r="F56" s="317" t="s">
        <v>57</v>
      </c>
      <c r="G56" s="317"/>
      <c r="H56" s="317"/>
      <c r="I56" s="314" t="s">
        <v>56</v>
      </c>
      <c r="J56" s="315"/>
      <c r="K56" s="316"/>
      <c r="L56" s="314" t="s">
        <v>57</v>
      </c>
      <c r="M56" s="315"/>
      <c r="N56" s="316"/>
      <c r="O56" s="314" t="s">
        <v>56</v>
      </c>
      <c r="P56" s="315"/>
      <c r="Q56" s="316"/>
      <c r="R56" s="314" t="s">
        <v>57</v>
      </c>
      <c r="S56" s="315"/>
      <c r="T56" s="316"/>
      <c r="U56" s="314" t="s">
        <v>56</v>
      </c>
      <c r="V56" s="315"/>
      <c r="W56" s="316"/>
      <c r="X56" s="314" t="s">
        <v>57</v>
      </c>
      <c r="Y56" s="315"/>
      <c r="Z56" s="316"/>
      <c r="AA56" s="314" t="s">
        <v>56</v>
      </c>
      <c r="AB56" s="315"/>
      <c r="AC56" s="316"/>
      <c r="AD56" s="314" t="s">
        <v>57</v>
      </c>
      <c r="AE56" s="315"/>
      <c r="AF56" s="316"/>
      <c r="AG56" s="314" t="s">
        <v>56</v>
      </c>
      <c r="AH56" s="315"/>
      <c r="AI56" s="316"/>
      <c r="AJ56" s="314" t="s">
        <v>57</v>
      </c>
      <c r="AK56" s="316"/>
      <c r="AL56" s="101" t="s">
        <v>19</v>
      </c>
      <c r="AM56" s="101" t="s">
        <v>18</v>
      </c>
      <c r="AN56" s="62"/>
    </row>
    <row r="57" spans="1:40" ht="18" customHeight="1">
      <c r="A57" s="62"/>
      <c r="B57" s="75" t="s">
        <v>108</v>
      </c>
      <c r="C57" s="101">
        <f>COUNTIFS($B$12:$B$31,C$55,$C$12:$C$31,"A",$E$12:$E$31,"*")</f>
        <v>1</v>
      </c>
      <c r="D57" s="101">
        <f>COUNTIFS($B$12:$B$31,C$55,$C$12:$C$31,"B",$E$12:$E$31,"*")</f>
        <v>0</v>
      </c>
      <c r="E57" s="101">
        <f>COUNTIFS($B$12:$B$31,E$55,$C$12:$C$31,"A",$E$12:$E$31,"*")</f>
        <v>0</v>
      </c>
      <c r="F57" s="314">
        <f>COUNTIFS($B$12:$B$31,E$55,$C$12:$C$31,"B",$E$12:$E$31,"*")</f>
        <v>1</v>
      </c>
      <c r="G57" s="315"/>
      <c r="H57" s="316"/>
      <c r="I57" s="314">
        <f>COUNTIFS($B$12:$B$31,I$55,$C$12:$C$31,"A",$E$12:$E$31,"*")</f>
        <v>0</v>
      </c>
      <c r="J57" s="315"/>
      <c r="K57" s="316"/>
      <c r="L57" s="314">
        <f>COUNTIFS($B$12:$B$31,I$55,$C$12:$C$31,"B",$E$12:$E$31,"*")</f>
        <v>0</v>
      </c>
      <c r="M57" s="315"/>
      <c r="N57" s="316"/>
      <c r="O57" s="314">
        <f>COUNTIFS($B$12:$B$31,O$55,$C$12:$C$31,"A",$E$12:$E$31,"*")</f>
        <v>1</v>
      </c>
      <c r="P57" s="315"/>
      <c r="Q57" s="316"/>
      <c r="R57" s="314">
        <f>COUNTIFS($B$12:$B$31,O$55,$C$12:$C$31,"B",$E$12:$E$31,"*")</f>
        <v>0</v>
      </c>
      <c r="S57" s="315"/>
      <c r="T57" s="316"/>
      <c r="U57" s="314">
        <f>COUNTIFS($B$12:$B$31,U$55,$C$12:$C$31,"A",$E$12:$E$31,"*")</f>
        <v>0</v>
      </c>
      <c r="V57" s="315"/>
      <c r="W57" s="316"/>
      <c r="X57" s="314">
        <f>COUNTIFS($B$12:$B$31,U$55,$C$12:$C$31,"B",$E$12:$E$31,"*")</f>
        <v>0</v>
      </c>
      <c r="Y57" s="315"/>
      <c r="Z57" s="316"/>
      <c r="AA57" s="314">
        <f>COUNTIFS($B$12:$B$31,AA$55,$C$12:$C$31,"A",$E$12:$E$31,"*")</f>
        <v>0</v>
      </c>
      <c r="AB57" s="315"/>
      <c r="AC57" s="316"/>
      <c r="AD57" s="314">
        <f>COUNTIFS($B$12:$B$31,AA$55,$C$12:$C$31,"B",$E$12:$E$31,"*")</f>
        <v>0</v>
      </c>
      <c r="AE57" s="315"/>
      <c r="AF57" s="316"/>
      <c r="AG57" s="314">
        <f>COUNTIFS($B$12:$B$31,AG$55,$C$12:$C$31,"A",$E$12:$E$31,"*")</f>
        <v>0</v>
      </c>
      <c r="AH57" s="315"/>
      <c r="AI57" s="316"/>
      <c r="AJ57" s="314">
        <f>COUNTIFS($B$12:$B$31,AG$55,$C$12:$C$31,"B",$E$12:$E$31,"*")</f>
        <v>0</v>
      </c>
      <c r="AK57" s="316"/>
      <c r="AL57" s="101">
        <f>COUNTIFS($B$12:$B$31,AL$55,$C$12:$C$31,"A",$E$12:$E$31,"*")</f>
        <v>0</v>
      </c>
      <c r="AM57" s="101">
        <f>COUNTIFS($B$12:$B$31,AL$55,$C$12:$C$31,"B",$E$12:$E$31,"*")</f>
        <v>0</v>
      </c>
      <c r="AN57" s="62"/>
    </row>
    <row r="58" spans="1:40" ht="18" customHeight="1">
      <c r="A58" s="62"/>
      <c r="B58" s="82" t="s">
        <v>109</v>
      </c>
      <c r="C58" s="113"/>
      <c r="D58" s="113"/>
      <c r="E58" s="101">
        <f>COUNTIFS($B$12:$B$31,E$55,$C$12:$C$31,"C",$E$12:$E$31,"*")</f>
        <v>0</v>
      </c>
      <c r="F58" s="314">
        <f>COUNTIFS($B$12:$B$31,E$55,$C$12:$C$31,"D",$E$12:$E$31,"*")</f>
        <v>0</v>
      </c>
      <c r="G58" s="315"/>
      <c r="H58" s="316"/>
      <c r="I58" s="314">
        <f>COUNTIFS($B$12:$B$31,I$55,$C$12:$C$31,"C",$E$12:$E$31,"*")</f>
        <v>1</v>
      </c>
      <c r="J58" s="315"/>
      <c r="K58" s="316"/>
      <c r="L58" s="314">
        <f>COUNTIFS($B$12:$B$31,I$55,$C$12:$C$31,"D",$E$12:$E$31,"*")</f>
        <v>0</v>
      </c>
      <c r="M58" s="315"/>
      <c r="N58" s="316"/>
      <c r="O58" s="314">
        <f>COUNTIFS($B$12:$B$31,O$55,$C$12:$C$31,"C",$E$12:$E$31,"*")</f>
        <v>0</v>
      </c>
      <c r="P58" s="315"/>
      <c r="Q58" s="316"/>
      <c r="R58" s="314">
        <f>COUNTIFS($B$12:$B$31,O$55,$C$12:$C$31,"D",$E$12:$E$31,"*")</f>
        <v>0</v>
      </c>
      <c r="S58" s="315"/>
      <c r="T58" s="316"/>
      <c r="U58" s="314">
        <f>COUNTIFS($B$12:$B$31,U$55,$C$12:$C$31,"C",$E$12:$E$31,"*")</f>
        <v>0</v>
      </c>
      <c r="V58" s="315"/>
      <c r="W58" s="316"/>
      <c r="X58" s="314">
        <f>COUNTIFS($B$12:$B$31,U$55,$C$12:$C$31,"D",$E$12:$E$31,"*")</f>
        <v>0</v>
      </c>
      <c r="Y58" s="315"/>
      <c r="Z58" s="316"/>
      <c r="AA58" s="314">
        <f>COUNTIFS($B$12:$B$31,AA$55,$C$12:$C$31,"C",$E$12:$E$31,"*")</f>
        <v>0</v>
      </c>
      <c r="AB58" s="315"/>
      <c r="AC58" s="316"/>
      <c r="AD58" s="314">
        <f>COUNTIFS($B$12:$B$31,AA$55,$C$12:$C$31,"D",$E$12:$E$31,"*")</f>
        <v>0</v>
      </c>
      <c r="AE58" s="315"/>
      <c r="AF58" s="316"/>
      <c r="AG58" s="314">
        <f>COUNTIFS($B$12:$B$31,AG$55,$C$12:$C$31,"C",$E$12:$E$31,"*")</f>
        <v>0</v>
      </c>
      <c r="AH58" s="315"/>
      <c r="AI58" s="316"/>
      <c r="AJ58" s="314">
        <f>COUNTIFS($B$12:$B$31,AG$55,$C$12:$C$31,"D",$E$12:$E$31,"*")</f>
        <v>0</v>
      </c>
      <c r="AK58" s="316"/>
      <c r="AL58" s="101">
        <f>COUNTIFS($B$12:$B$31,AL$55,$C$12:$C$31,"C",$E$12:$E$31,"*")</f>
        <v>0</v>
      </c>
      <c r="AM58" s="101">
        <f>COUNTIFS($B$12:$B$31,AL$55,$C$12:$C$31,"D",$E$12:$E$31,"*")</f>
        <v>0</v>
      </c>
      <c r="AN58" s="62"/>
    </row>
    <row r="59" spans="1:40" ht="25" customHeight="1">
      <c r="A59" s="62"/>
      <c r="B59" s="82" t="s">
        <v>196</v>
      </c>
      <c r="C59" s="353"/>
      <c r="D59" s="354"/>
      <c r="E59" s="311">
        <f>IF($AK$4="４週",SUMIFS($AK$12:$AK$31,$B$12:$B$31,E55)/4/$AH$6,IF($AK$4="歴月",SUMIFS($AK$12:$AK$31,$B$12:$B$31,E55)/$AL$6,"記載する期間を選択してください"))</f>
        <v>0</v>
      </c>
      <c r="F59" s="312"/>
      <c r="G59" s="312"/>
      <c r="H59" s="319"/>
      <c r="I59" s="311">
        <f>IF($AK$4="４週",SUMIFS($AK$12:$AK$31,$B$12:$B$31,I55)/4/$AH$6,IF($AK$4="歴月",SUMIFS($AK$12:$AK$31,$B$12:$B$31,I55)/$AL$6,"記載する期間を選択してください"))</f>
        <v>0</v>
      </c>
      <c r="J59" s="312"/>
      <c r="K59" s="312"/>
      <c r="L59" s="312"/>
      <c r="M59" s="312"/>
      <c r="N59" s="319"/>
      <c r="O59" s="311">
        <f>IF($AK$4="４週",SUMIFS($AK$12:$AK$31,$B$12:$B$31,O55)/4/$AH$6,IF($AK$4="歴月",SUMIFS($AK$12:$AK$31,$B$12:$B$31,O55)/$AL$6,"記載する期間を選択してください"))</f>
        <v>0</v>
      </c>
      <c r="P59" s="312"/>
      <c r="Q59" s="312"/>
      <c r="R59" s="312"/>
      <c r="S59" s="312"/>
      <c r="T59" s="319"/>
      <c r="U59" s="311">
        <f>IF($AK$4="４週",SUMIFS($AK$12:$AK$31,$B$12:$B$31,U55)/4/$AH$6,IF($AK$4="歴月",SUMIFS($AK$12:$AK$31,$B$12:$B$31,U55)/$AL$6,"記載する期間を選択してください"))</f>
        <v>0</v>
      </c>
      <c r="V59" s="312"/>
      <c r="W59" s="312"/>
      <c r="X59" s="312"/>
      <c r="Y59" s="312"/>
      <c r="Z59" s="319"/>
      <c r="AA59" s="311">
        <f>IF($AK$4="４週",SUMIFS($AK$12:$AK$31,$B$12:$B$31,AA55)/4/$AH$6,IF($AK$4="歴月",SUMIFS($AK$12:$AK$31,$B$12:$B$31,AA55)/$AL$6,"記載する期間を選択してください"))</f>
        <v>0</v>
      </c>
      <c r="AB59" s="312"/>
      <c r="AC59" s="312"/>
      <c r="AD59" s="312"/>
      <c r="AE59" s="312"/>
      <c r="AF59" s="319"/>
      <c r="AG59" s="311">
        <f>IF($AK$4="４週",SUMIFS($AK$12:$AK$31,$B$12:$B$31,AG55)/4/$AH$6,IF($AK$4="歴月",SUMIFS($AK$12:$AK$31,$B$12:$B$31,AG55)/$AL$6,"記載する期間を選択してください"))</f>
        <v>0</v>
      </c>
      <c r="AH59" s="312"/>
      <c r="AI59" s="312"/>
      <c r="AJ59" s="312"/>
      <c r="AK59" s="319"/>
      <c r="AL59" s="311">
        <f>IF($AK$4="４週",SUMIFS($AK$12:$AK$31,$B$12:$B$31,AL55)/4/$AH$6,IF($AK$4="歴月",SUMIFS($AK$12:$AK$31,$B$12:$B$31,AL55)/$AL$6,"記載する期間を選択してください"))</f>
        <v>0</v>
      </c>
      <c r="AM59" s="319"/>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170</v>
      </c>
      <c r="B66" s="94"/>
      <c r="C66" s="60"/>
      <c r="D66" s="60"/>
      <c r="E66" s="60"/>
      <c r="F66" s="60"/>
      <c r="G66" s="60"/>
    </row>
    <row r="67" spans="1:39" ht="15" customHeight="1">
      <c r="A67" s="60" t="s">
        <v>171</v>
      </c>
      <c r="B67" s="94"/>
      <c r="C67" s="60"/>
      <c r="D67" s="60"/>
      <c r="E67" s="60"/>
      <c r="F67" s="60"/>
      <c r="G67" s="60"/>
    </row>
    <row r="68" spans="1:39" ht="15" customHeight="1">
      <c r="A68" s="60"/>
      <c r="B68" s="75" t="s">
        <v>172</v>
      </c>
      <c r="C68" s="265" t="s">
        <v>173</v>
      </c>
      <c r="D68" s="265"/>
      <c r="E68" s="265"/>
      <c r="F68" s="60"/>
      <c r="G68" s="60"/>
    </row>
    <row r="69" spans="1:39" ht="15" customHeight="1">
      <c r="A69" s="60"/>
      <c r="B69" s="97" t="s">
        <v>186</v>
      </c>
      <c r="C69" s="278" t="s">
        <v>174</v>
      </c>
      <c r="D69" s="278"/>
      <c r="E69" s="278"/>
      <c r="F69" s="60"/>
      <c r="G69" s="60"/>
    </row>
    <row r="70" spans="1:39" ht="15" customHeight="1">
      <c r="A70" s="60"/>
      <c r="B70" s="97" t="s">
        <v>187</v>
      </c>
      <c r="C70" s="278" t="s">
        <v>175</v>
      </c>
      <c r="D70" s="278"/>
      <c r="E70" s="278"/>
      <c r="F70" s="60"/>
      <c r="G70" s="60"/>
    </row>
    <row r="71" spans="1:39" ht="15" customHeight="1">
      <c r="A71" s="60"/>
      <c r="B71" s="97" t="s">
        <v>188</v>
      </c>
      <c r="C71" s="278" t="s">
        <v>176</v>
      </c>
      <c r="D71" s="278"/>
      <c r="E71" s="278"/>
      <c r="F71" s="60"/>
      <c r="G71" s="60"/>
    </row>
    <row r="72" spans="1:39" ht="15" customHeight="1">
      <c r="A72" s="60"/>
      <c r="B72" s="97" t="s">
        <v>189</v>
      </c>
      <c r="C72" s="278" t="s">
        <v>177</v>
      </c>
      <c r="D72" s="278"/>
      <c r="E72" s="278"/>
      <c r="F72" s="60"/>
      <c r="G72" s="60"/>
    </row>
    <row r="73" spans="1:39" ht="15" customHeight="1">
      <c r="A73" s="60"/>
      <c r="B73" s="60" t="s">
        <v>178</v>
      </c>
      <c r="C73" s="60"/>
      <c r="D73" s="60"/>
      <c r="E73" s="60"/>
      <c r="F73" s="60"/>
      <c r="G73" s="60"/>
    </row>
    <row r="74" spans="1:39" ht="15" customHeight="1">
      <c r="A74" s="60"/>
      <c r="B74" s="60" t="s">
        <v>190</v>
      </c>
      <c r="C74" s="60"/>
      <c r="D74" s="60"/>
      <c r="E74" s="60"/>
      <c r="F74" s="60"/>
      <c r="G74" s="60"/>
    </row>
    <row r="75" spans="1:39" ht="15" customHeight="1">
      <c r="A75" s="60"/>
      <c r="B75" s="60" t="s">
        <v>179</v>
      </c>
      <c r="C75" s="60"/>
      <c r="D75" s="60"/>
      <c r="E75" s="60"/>
      <c r="F75" s="60"/>
      <c r="G75" s="60"/>
    </row>
    <row r="76" spans="1:39" ht="15" customHeight="1">
      <c r="A76" s="60" t="s">
        <v>180</v>
      </c>
      <c r="B76" s="94"/>
      <c r="C76" s="60"/>
      <c r="D76" s="60"/>
      <c r="E76" s="60"/>
      <c r="F76" s="60"/>
      <c r="G76" s="60"/>
    </row>
    <row r="77" spans="1:39" ht="15" customHeight="1">
      <c r="A77" s="60" t="s">
        <v>311</v>
      </c>
      <c r="B77" s="94"/>
      <c r="C77" s="60"/>
      <c r="D77" s="60"/>
      <c r="E77" s="60"/>
      <c r="F77" s="60"/>
      <c r="G77" s="60"/>
    </row>
    <row r="78" spans="1:39" ht="15" customHeight="1">
      <c r="A78" s="60" t="s">
        <v>191</v>
      </c>
      <c r="B78" s="94"/>
      <c r="C78" s="60"/>
      <c r="D78" s="60"/>
      <c r="E78" s="60"/>
      <c r="F78" s="60"/>
      <c r="G78" s="60"/>
    </row>
    <row r="79" spans="1:39" ht="15" customHeight="1">
      <c r="A79" s="60" t="s">
        <v>182</v>
      </c>
      <c r="B79" s="94"/>
      <c r="C79" s="60"/>
      <c r="D79" s="60"/>
      <c r="E79" s="60"/>
      <c r="F79" s="60"/>
      <c r="G79" s="60"/>
    </row>
    <row r="80" spans="1:39" ht="15" customHeight="1">
      <c r="A80" s="60" t="s">
        <v>314</v>
      </c>
      <c r="B80" s="94"/>
      <c r="C80" s="60"/>
      <c r="D80" s="60"/>
      <c r="E80" s="60"/>
      <c r="F80" s="60"/>
      <c r="G80" s="60"/>
    </row>
    <row r="81" spans="1:7" ht="15" customHeight="1">
      <c r="A81" s="60" t="s">
        <v>315</v>
      </c>
      <c r="B81" s="94"/>
      <c r="C81" s="60"/>
      <c r="D81" s="60"/>
      <c r="E81" s="60"/>
      <c r="F81" s="60"/>
      <c r="G81" s="60"/>
    </row>
    <row r="82" spans="1:7" ht="15" customHeight="1">
      <c r="A82" s="60"/>
      <c r="B82" s="60" t="s">
        <v>316</v>
      </c>
      <c r="C82" s="60"/>
      <c r="D82" s="60"/>
      <c r="E82" s="60"/>
      <c r="F82" s="60"/>
      <c r="G82" s="60"/>
    </row>
    <row r="83" spans="1:7" ht="15" customHeight="1">
      <c r="A83" s="60"/>
      <c r="B83" s="60" t="s">
        <v>317</v>
      </c>
      <c r="C83" s="60"/>
      <c r="D83" s="60"/>
      <c r="E83" s="60"/>
      <c r="F83" s="60"/>
      <c r="G83" s="60"/>
    </row>
    <row r="84" spans="1:7" ht="15" customHeight="1">
      <c r="A84" s="60" t="s">
        <v>318</v>
      </c>
      <c r="B84" s="94"/>
      <c r="C84" s="60"/>
      <c r="D84" s="60"/>
      <c r="E84" s="60"/>
      <c r="F84" s="60"/>
      <c r="G84" s="60"/>
    </row>
    <row r="85" spans="1:7" ht="15" customHeight="1">
      <c r="A85" s="60" t="s">
        <v>183</v>
      </c>
      <c r="B85" s="94"/>
      <c r="C85" s="60"/>
      <c r="D85" s="60"/>
      <c r="E85" s="60"/>
      <c r="F85" s="60"/>
      <c r="G85" s="60"/>
    </row>
    <row r="86" spans="1:7" ht="15" customHeight="1">
      <c r="A86" s="60" t="s">
        <v>319</v>
      </c>
      <c r="B86" s="94"/>
      <c r="C86" s="60"/>
      <c r="D86" s="60"/>
      <c r="E86" s="60"/>
      <c r="F86" s="60"/>
      <c r="G86" s="60"/>
    </row>
    <row r="87" spans="1:7" ht="15" customHeight="1">
      <c r="A87" s="60" t="s">
        <v>320</v>
      </c>
      <c r="B87" s="94"/>
      <c r="C87" s="60"/>
      <c r="D87" s="60"/>
      <c r="E87" s="60"/>
      <c r="F87" s="60"/>
      <c r="G87" s="60"/>
    </row>
    <row r="88" spans="1:7" ht="15" customHeight="1">
      <c r="A88" s="60" t="s">
        <v>184</v>
      </c>
      <c r="B88" s="94"/>
      <c r="C88" s="60"/>
      <c r="D88" s="60"/>
      <c r="E88" s="60"/>
      <c r="F88" s="60"/>
      <c r="G88" s="60"/>
    </row>
    <row r="89" spans="1:7" ht="15" customHeight="1">
      <c r="A89" s="60" t="s">
        <v>185</v>
      </c>
      <c r="B89" s="94"/>
      <c r="C89" s="60"/>
      <c r="D89" s="60"/>
      <c r="E89" s="60"/>
      <c r="F89" s="60"/>
      <c r="G89" s="60"/>
    </row>
    <row r="90" spans="1:7" ht="15" customHeight="1">
      <c r="A90" s="60" t="s">
        <v>321</v>
      </c>
      <c r="B90" s="94"/>
      <c r="C90" s="60"/>
      <c r="D90" s="60"/>
      <c r="E90" s="60"/>
      <c r="F90" s="60"/>
      <c r="G90" s="60"/>
    </row>
    <row r="91" spans="1:7" ht="15" customHeight="1">
      <c r="A91" s="60" t="s">
        <v>322</v>
      </c>
      <c r="B91" s="94"/>
      <c r="C91" s="60"/>
      <c r="D91" s="60"/>
      <c r="E91" s="60"/>
      <c r="F91" s="60"/>
      <c r="G91" s="60"/>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7">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type="list" allowBlank="1" showInputMessage="1" sqref="B14:B31" xr:uid="{858F21E0-1C8D-42F7-9460-16A1E4EE960E}">
      <formula1>INDIRECT($AK$2)</formula1>
    </dataValidation>
    <dataValidation allowBlank="1" showInputMessage="1" sqref="B12:B13" xr:uid="{10F50073-74F8-46DD-A297-EF9326B2F0E5}"/>
  </dataValidations>
  <hyperlinks>
    <hyperlink ref="A1" location="Sheet1!A1" display="目次" xr:uid="{A7D4C1F9-0226-4D85-946B-B8DFD5AA131A}"/>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5" max="39" man="1"/>
    <brk id="7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8"/>
  <sheetViews>
    <sheetView showGridLines="0" view="pageBreakPreview" zoomScaleNormal="100" zoomScaleSheetLayoutView="100" workbookViewId="0"/>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251</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65"/>
      <c r="B37" s="265"/>
      <c r="C37" s="265"/>
      <c r="D37" s="98">
        <v>4</v>
      </c>
      <c r="E37" s="98">
        <v>5</v>
      </c>
      <c r="F37" s="336">
        <v>6</v>
      </c>
      <c r="G37" s="336"/>
      <c r="H37" s="336"/>
      <c r="I37" s="336">
        <v>7</v>
      </c>
      <c r="J37" s="336"/>
      <c r="K37" s="336"/>
      <c r="L37" s="336">
        <v>8</v>
      </c>
      <c r="M37" s="336"/>
      <c r="N37" s="336"/>
      <c r="O37" s="336">
        <v>9</v>
      </c>
      <c r="P37" s="336"/>
      <c r="Q37" s="336"/>
      <c r="R37" s="336">
        <v>10</v>
      </c>
      <c r="S37" s="336"/>
      <c r="T37" s="336"/>
      <c r="U37" s="336">
        <v>11</v>
      </c>
      <c r="V37" s="336"/>
      <c r="W37" s="336"/>
      <c r="X37" s="336">
        <v>12</v>
      </c>
      <c r="Y37" s="336"/>
      <c r="Z37" s="336"/>
      <c r="AA37" s="336">
        <v>1</v>
      </c>
      <c r="AB37" s="336"/>
      <c r="AC37" s="336"/>
      <c r="AD37" s="336">
        <v>2</v>
      </c>
      <c r="AE37" s="336"/>
      <c r="AF37" s="336"/>
      <c r="AG37" s="336">
        <v>3</v>
      </c>
      <c r="AH37" s="336"/>
      <c r="AI37" s="336"/>
      <c r="AJ37" s="265" t="s">
        <v>154</v>
      </c>
      <c r="AK37" s="265"/>
      <c r="AL37" s="82" t="s">
        <v>207</v>
      </c>
      <c r="AM37"/>
      <c r="AN37"/>
      <c r="AO37"/>
      <c r="AP37"/>
      <c r="AQ37"/>
    </row>
    <row r="38" spans="1:43" ht="18" customHeight="1">
      <c r="A38" s="334" t="s">
        <v>212</v>
      </c>
      <c r="B38" s="334"/>
      <c r="C38" s="334"/>
      <c r="D38" s="72">
        <f>SUM(D41:D44)</f>
        <v>1740</v>
      </c>
      <c r="E38" s="72">
        <f>SUM(E41:E44)</f>
        <v>1631</v>
      </c>
      <c r="F38" s="330">
        <f>SUM(F41:H44)</f>
        <v>1740</v>
      </c>
      <c r="G38" s="330"/>
      <c r="H38" s="330"/>
      <c r="I38" s="330">
        <f>SUM(I41:K44)</f>
        <v>1827</v>
      </c>
      <c r="J38" s="330"/>
      <c r="K38" s="330"/>
      <c r="L38" s="330">
        <f>SUM(L41:N44)</f>
        <v>1827</v>
      </c>
      <c r="M38" s="330"/>
      <c r="N38" s="330"/>
      <c r="O38" s="330">
        <f>SUM(O41:Q44)</f>
        <v>1653</v>
      </c>
      <c r="P38" s="330"/>
      <c r="Q38" s="330"/>
      <c r="R38" s="330">
        <f>SUM(R41:T44)</f>
        <v>1740</v>
      </c>
      <c r="S38" s="330"/>
      <c r="T38" s="330"/>
      <c r="U38" s="330">
        <f>SUM(U41:W44)</f>
        <v>1740</v>
      </c>
      <c r="V38" s="330"/>
      <c r="W38" s="330"/>
      <c r="X38" s="330">
        <f>SUM(X41:Z44)</f>
        <v>1653</v>
      </c>
      <c r="Y38" s="330"/>
      <c r="Z38" s="330"/>
      <c r="AA38" s="330">
        <f>SUM(AA41:AC44)</f>
        <v>1653</v>
      </c>
      <c r="AB38" s="330"/>
      <c r="AC38" s="330"/>
      <c r="AD38" s="330">
        <f>SUM(AD41:AF44)</f>
        <v>1653</v>
      </c>
      <c r="AE38" s="330"/>
      <c r="AF38" s="330"/>
      <c r="AG38" s="330">
        <f>SUM(AG41:AI44)</f>
        <v>1740</v>
      </c>
      <c r="AH38" s="330"/>
      <c r="AI38" s="330"/>
      <c r="AJ38" s="278">
        <f t="shared" ref="AJ38:AJ44" si="3">SUM(D38:AI38)</f>
        <v>20597</v>
      </c>
      <c r="AK38" s="278"/>
      <c r="AL38" s="108">
        <f>ROUNDUP(AJ38/AJ45,1)</f>
        <v>87</v>
      </c>
      <c r="AM38"/>
      <c r="AN38"/>
      <c r="AO38"/>
      <c r="AP38"/>
      <c r="AQ38"/>
    </row>
    <row r="39" spans="1:43" ht="18" customHeight="1">
      <c r="A39" s="120" t="s">
        <v>274</v>
      </c>
      <c r="B39" s="121"/>
      <c r="C39" s="122"/>
      <c r="D39" s="69">
        <v>50</v>
      </c>
      <c r="E39" s="69">
        <v>45</v>
      </c>
      <c r="F39" s="335">
        <v>50</v>
      </c>
      <c r="G39" s="335"/>
      <c r="H39" s="335"/>
      <c r="I39" s="335">
        <v>50</v>
      </c>
      <c r="J39" s="335"/>
      <c r="K39" s="335"/>
      <c r="L39" s="335">
        <v>50</v>
      </c>
      <c r="M39" s="335"/>
      <c r="N39" s="335"/>
      <c r="O39" s="335">
        <v>45</v>
      </c>
      <c r="P39" s="335"/>
      <c r="Q39" s="335"/>
      <c r="R39" s="335">
        <v>50</v>
      </c>
      <c r="S39" s="335"/>
      <c r="T39" s="335"/>
      <c r="U39" s="335">
        <v>50</v>
      </c>
      <c r="V39" s="335"/>
      <c r="W39" s="335"/>
      <c r="X39" s="335">
        <v>45</v>
      </c>
      <c r="Y39" s="335"/>
      <c r="Z39" s="335"/>
      <c r="AA39" s="335">
        <v>45</v>
      </c>
      <c r="AB39" s="335"/>
      <c r="AC39" s="335"/>
      <c r="AD39" s="335">
        <v>45</v>
      </c>
      <c r="AE39" s="335"/>
      <c r="AF39" s="335"/>
      <c r="AG39" s="335">
        <v>50</v>
      </c>
      <c r="AH39" s="335"/>
      <c r="AI39" s="335"/>
      <c r="AJ39" s="278">
        <f t="shared" si="3"/>
        <v>575</v>
      </c>
      <c r="AK39" s="278"/>
      <c r="AL39" s="108">
        <f t="shared" ref="AL39:AL44" si="4">ROUNDUP(AJ39/$AJ$45,1)</f>
        <v>2.5</v>
      </c>
      <c r="AM39"/>
      <c r="AN39"/>
      <c r="AO39"/>
      <c r="AP39"/>
      <c r="AQ39"/>
    </row>
    <row r="40" spans="1:43" ht="18" customHeight="1">
      <c r="A40" s="120" t="s">
        <v>213</v>
      </c>
      <c r="B40" s="121"/>
      <c r="C40" s="122"/>
      <c r="D40" s="69">
        <v>50</v>
      </c>
      <c r="E40" s="69">
        <v>50</v>
      </c>
      <c r="F40" s="335">
        <v>50</v>
      </c>
      <c r="G40" s="335"/>
      <c r="H40" s="335"/>
      <c r="I40" s="335">
        <v>55</v>
      </c>
      <c r="J40" s="335"/>
      <c r="K40" s="335"/>
      <c r="L40" s="335">
        <v>55</v>
      </c>
      <c r="M40" s="335"/>
      <c r="N40" s="335"/>
      <c r="O40" s="335">
        <v>50</v>
      </c>
      <c r="P40" s="335"/>
      <c r="Q40" s="335"/>
      <c r="R40" s="335">
        <v>50</v>
      </c>
      <c r="S40" s="335"/>
      <c r="T40" s="335"/>
      <c r="U40" s="335">
        <v>50</v>
      </c>
      <c r="V40" s="335"/>
      <c r="W40" s="335"/>
      <c r="X40" s="335">
        <v>50</v>
      </c>
      <c r="Y40" s="335"/>
      <c r="Z40" s="335"/>
      <c r="AA40" s="335">
        <v>50</v>
      </c>
      <c r="AB40" s="335"/>
      <c r="AC40" s="335"/>
      <c r="AD40" s="335">
        <v>50</v>
      </c>
      <c r="AE40" s="335"/>
      <c r="AF40" s="335"/>
      <c r="AG40" s="335">
        <v>50</v>
      </c>
      <c r="AH40" s="335"/>
      <c r="AI40" s="335"/>
      <c r="AJ40" s="278">
        <f t="shared" si="3"/>
        <v>610</v>
      </c>
      <c r="AK40" s="278"/>
      <c r="AL40" s="108">
        <f t="shared" si="4"/>
        <v>2.6</v>
      </c>
      <c r="AM40"/>
      <c r="AN40"/>
      <c r="AO40"/>
      <c r="AP40"/>
      <c r="AQ40"/>
    </row>
    <row r="41" spans="1:43" ht="18" customHeight="1">
      <c r="A41" s="120" t="s">
        <v>214</v>
      </c>
      <c r="B41" s="121"/>
      <c r="C41" s="122"/>
      <c r="D41" s="69">
        <v>100</v>
      </c>
      <c r="E41" s="69">
        <v>95</v>
      </c>
      <c r="F41" s="335">
        <v>100</v>
      </c>
      <c r="G41" s="335"/>
      <c r="H41" s="335"/>
      <c r="I41" s="335">
        <v>105</v>
      </c>
      <c r="J41" s="335"/>
      <c r="K41" s="335"/>
      <c r="L41" s="335">
        <v>105</v>
      </c>
      <c r="M41" s="335"/>
      <c r="N41" s="335"/>
      <c r="O41" s="335">
        <v>95</v>
      </c>
      <c r="P41" s="335"/>
      <c r="Q41" s="335"/>
      <c r="R41" s="335">
        <v>100</v>
      </c>
      <c r="S41" s="335"/>
      <c r="T41" s="335"/>
      <c r="U41" s="335">
        <v>100</v>
      </c>
      <c r="V41" s="335"/>
      <c r="W41" s="335"/>
      <c r="X41" s="335">
        <v>95</v>
      </c>
      <c r="Y41" s="335"/>
      <c r="Z41" s="335"/>
      <c r="AA41" s="335">
        <v>95</v>
      </c>
      <c r="AB41" s="335"/>
      <c r="AC41" s="335"/>
      <c r="AD41" s="335">
        <v>95</v>
      </c>
      <c r="AE41" s="335"/>
      <c r="AF41" s="335"/>
      <c r="AG41" s="335">
        <v>100</v>
      </c>
      <c r="AH41" s="335"/>
      <c r="AI41" s="335"/>
      <c r="AJ41" s="278">
        <f t="shared" si="3"/>
        <v>1185</v>
      </c>
      <c r="AK41" s="278"/>
      <c r="AL41" s="108">
        <f t="shared" si="4"/>
        <v>5</v>
      </c>
      <c r="AM41"/>
      <c r="AN41"/>
      <c r="AO41"/>
      <c r="AP41"/>
      <c r="AQ41"/>
    </row>
    <row r="42" spans="1:43" ht="18" customHeight="1">
      <c r="A42" s="120" t="s">
        <v>215</v>
      </c>
      <c r="B42" s="121"/>
      <c r="C42" s="122"/>
      <c r="D42" s="69">
        <v>100</v>
      </c>
      <c r="E42" s="69">
        <v>95</v>
      </c>
      <c r="F42" s="335">
        <v>100</v>
      </c>
      <c r="G42" s="335"/>
      <c r="H42" s="335"/>
      <c r="I42" s="335">
        <v>105</v>
      </c>
      <c r="J42" s="335"/>
      <c r="K42" s="335"/>
      <c r="L42" s="335">
        <v>105</v>
      </c>
      <c r="M42" s="335"/>
      <c r="N42" s="335"/>
      <c r="O42" s="335">
        <v>95</v>
      </c>
      <c r="P42" s="335"/>
      <c r="Q42" s="335"/>
      <c r="R42" s="335">
        <v>100</v>
      </c>
      <c r="S42" s="335"/>
      <c r="T42" s="335"/>
      <c r="U42" s="335">
        <v>100</v>
      </c>
      <c r="V42" s="335"/>
      <c r="W42" s="335"/>
      <c r="X42" s="335">
        <v>95</v>
      </c>
      <c r="Y42" s="335"/>
      <c r="Z42" s="335"/>
      <c r="AA42" s="335">
        <v>95</v>
      </c>
      <c r="AB42" s="335"/>
      <c r="AC42" s="335"/>
      <c r="AD42" s="335">
        <v>95</v>
      </c>
      <c r="AE42" s="335"/>
      <c r="AF42" s="335"/>
      <c r="AG42" s="335">
        <v>100</v>
      </c>
      <c r="AH42" s="335"/>
      <c r="AI42" s="335"/>
      <c r="AJ42" s="278">
        <f t="shared" si="3"/>
        <v>1185</v>
      </c>
      <c r="AK42" s="278"/>
      <c r="AL42" s="108">
        <f t="shared" si="4"/>
        <v>5</v>
      </c>
      <c r="AM42"/>
      <c r="AN42"/>
      <c r="AO42"/>
      <c r="AP42"/>
      <c r="AQ42"/>
    </row>
    <row r="43" spans="1:43" ht="18" customHeight="1">
      <c r="A43" s="120" t="s">
        <v>216</v>
      </c>
      <c r="B43" s="121"/>
      <c r="C43" s="122"/>
      <c r="D43" s="69">
        <v>140</v>
      </c>
      <c r="E43" s="69">
        <v>131</v>
      </c>
      <c r="F43" s="335">
        <v>140</v>
      </c>
      <c r="G43" s="335"/>
      <c r="H43" s="335"/>
      <c r="I43" s="335">
        <v>147</v>
      </c>
      <c r="J43" s="335"/>
      <c r="K43" s="335"/>
      <c r="L43" s="335">
        <v>147</v>
      </c>
      <c r="M43" s="335"/>
      <c r="N43" s="335"/>
      <c r="O43" s="335">
        <v>133</v>
      </c>
      <c r="P43" s="335"/>
      <c r="Q43" s="335"/>
      <c r="R43" s="335">
        <v>140</v>
      </c>
      <c r="S43" s="335"/>
      <c r="T43" s="335"/>
      <c r="U43" s="335">
        <v>140</v>
      </c>
      <c r="V43" s="335"/>
      <c r="W43" s="335"/>
      <c r="X43" s="335">
        <v>133</v>
      </c>
      <c r="Y43" s="335"/>
      <c r="Z43" s="335"/>
      <c r="AA43" s="335">
        <v>133</v>
      </c>
      <c r="AB43" s="335"/>
      <c r="AC43" s="335"/>
      <c r="AD43" s="335">
        <v>133</v>
      </c>
      <c r="AE43" s="335"/>
      <c r="AF43" s="335"/>
      <c r="AG43" s="335">
        <v>140</v>
      </c>
      <c r="AH43" s="335"/>
      <c r="AI43" s="335"/>
      <c r="AJ43" s="278">
        <f t="shared" si="3"/>
        <v>1657</v>
      </c>
      <c r="AK43" s="278"/>
      <c r="AL43" s="108">
        <f t="shared" si="4"/>
        <v>7</v>
      </c>
      <c r="AM43"/>
      <c r="AN43"/>
      <c r="AO43"/>
      <c r="AP43"/>
      <c r="AQ43"/>
    </row>
    <row r="44" spans="1:43" ht="18" customHeight="1">
      <c r="A44" s="285" t="s">
        <v>217</v>
      </c>
      <c r="B44" s="286"/>
      <c r="C44" s="287"/>
      <c r="D44" s="69">
        <v>1400</v>
      </c>
      <c r="E44" s="69">
        <v>1310</v>
      </c>
      <c r="F44" s="335">
        <v>1400</v>
      </c>
      <c r="G44" s="335"/>
      <c r="H44" s="335"/>
      <c r="I44" s="335">
        <v>1470</v>
      </c>
      <c r="J44" s="335"/>
      <c r="K44" s="335"/>
      <c r="L44" s="335">
        <v>1470</v>
      </c>
      <c r="M44" s="335"/>
      <c r="N44" s="335"/>
      <c r="O44" s="335">
        <v>1330</v>
      </c>
      <c r="P44" s="335"/>
      <c r="Q44" s="335"/>
      <c r="R44" s="335">
        <v>1400</v>
      </c>
      <c r="S44" s="335"/>
      <c r="T44" s="335"/>
      <c r="U44" s="335">
        <v>1400</v>
      </c>
      <c r="V44" s="335"/>
      <c r="W44" s="335"/>
      <c r="X44" s="335">
        <v>1330</v>
      </c>
      <c r="Y44" s="335"/>
      <c r="Z44" s="335"/>
      <c r="AA44" s="335">
        <v>1330</v>
      </c>
      <c r="AB44" s="335"/>
      <c r="AC44" s="335"/>
      <c r="AD44" s="335">
        <v>1330</v>
      </c>
      <c r="AE44" s="335"/>
      <c r="AF44" s="335"/>
      <c r="AG44" s="335">
        <v>1400</v>
      </c>
      <c r="AH44" s="335"/>
      <c r="AI44" s="335"/>
      <c r="AJ44" s="278">
        <f t="shared" si="3"/>
        <v>16570</v>
      </c>
      <c r="AK44" s="278"/>
      <c r="AL44" s="108">
        <f t="shared" si="4"/>
        <v>70</v>
      </c>
      <c r="AM44"/>
      <c r="AN44"/>
      <c r="AO44"/>
      <c r="AP44"/>
      <c r="AQ44"/>
    </row>
    <row r="45" spans="1:43" ht="18" customHeight="1">
      <c r="A45" s="334" t="s">
        <v>204</v>
      </c>
      <c r="B45" s="334"/>
      <c r="C45" s="334"/>
      <c r="D45" s="69">
        <v>20</v>
      </c>
      <c r="E45" s="69">
        <v>19</v>
      </c>
      <c r="F45" s="335">
        <v>20</v>
      </c>
      <c r="G45" s="335"/>
      <c r="H45" s="335"/>
      <c r="I45" s="335">
        <v>21</v>
      </c>
      <c r="J45" s="335"/>
      <c r="K45" s="335"/>
      <c r="L45" s="335">
        <v>21</v>
      </c>
      <c r="M45" s="335"/>
      <c r="N45" s="335"/>
      <c r="O45" s="335">
        <v>19</v>
      </c>
      <c r="P45" s="335"/>
      <c r="Q45" s="335"/>
      <c r="R45" s="335">
        <v>20</v>
      </c>
      <c r="S45" s="335"/>
      <c r="T45" s="335"/>
      <c r="U45" s="335">
        <v>20</v>
      </c>
      <c r="V45" s="335"/>
      <c r="W45" s="335"/>
      <c r="X45" s="335">
        <v>19</v>
      </c>
      <c r="Y45" s="335"/>
      <c r="Z45" s="335"/>
      <c r="AA45" s="335">
        <v>19</v>
      </c>
      <c r="AB45" s="335"/>
      <c r="AC45" s="335"/>
      <c r="AD45" s="335">
        <v>19</v>
      </c>
      <c r="AE45" s="335"/>
      <c r="AF45" s="335"/>
      <c r="AG45" s="335">
        <v>20</v>
      </c>
      <c r="AH45" s="335"/>
      <c r="AI45" s="335"/>
      <c r="AJ45" s="278">
        <f>+SUM(D45:AI45)</f>
        <v>237</v>
      </c>
      <c r="AK45" s="278"/>
      <c r="AL45" s="107"/>
      <c r="AM45"/>
      <c r="AN45"/>
      <c r="AO45"/>
      <c r="AP45"/>
      <c r="AQ45"/>
    </row>
    <row r="46" spans="1:43" ht="5.15" customHeight="1">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c r="A47" s="68" t="s">
        <v>205</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c r="A48" s="265" t="s">
        <v>197</v>
      </c>
      <c r="B48" s="265"/>
      <c r="C48" s="265" t="s">
        <v>115</v>
      </c>
      <c r="D48" s="265"/>
      <c r="E48" s="264" t="s">
        <v>127</v>
      </c>
      <c r="F48" s="264"/>
      <c r="G48" s="264"/>
      <c r="H48" s="26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c r="A49" s="264" t="s">
        <v>208</v>
      </c>
      <c r="B49" s="264"/>
      <c r="C49" s="330">
        <f>ROUNDDOWN(IF(AL38&lt;=30,1,1+ROUNDUP((AL38-30)/30,0)),1)</f>
        <v>3</v>
      </c>
      <c r="D49" s="330"/>
      <c r="E49" s="330">
        <f>ROUNDDOWN(AL38/6,1)</f>
        <v>14.5</v>
      </c>
      <c r="F49" s="330"/>
      <c r="G49" s="330"/>
      <c r="H49" s="330"/>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15" customHeight="1">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c r="A51" s="68" t="s">
        <v>324</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5" customHeight="1">
      <c r="A52" s="62"/>
      <c r="B52" s="67"/>
      <c r="C52" s="311" t="str">
        <f>IF(VLOOKUP($AK$2,選択肢!$A$1:$J$34,C57,FALSE)=0,"-",VLOOKUP($AK$2,選択肢!$A$1:$J$34,C57,FALSE))</f>
        <v>管理者</v>
      </c>
      <c r="D52" s="312"/>
      <c r="E52" s="318" t="str">
        <f>IF(VLOOKUP($AK$2,選択肢!$A$1:$J$34,E57,FALSE)=0,"-",VLOOKUP($AK$2,選択肢!$A$1:$J$34,E57,FALSE))</f>
        <v>サービス管理責任者</v>
      </c>
      <c r="F52" s="318"/>
      <c r="G52" s="318"/>
      <c r="H52" s="318"/>
      <c r="I52" s="311" t="str">
        <f>IF(VLOOKUP($AK$2,選択肢!$A$1:$J$34,I57,FALSE)=0,"-",VLOOKUP($AK$2,選択肢!$A$1:$J$34,I57,FALSE))</f>
        <v>世話人</v>
      </c>
      <c r="J52" s="312"/>
      <c r="K52" s="312"/>
      <c r="L52" s="312"/>
      <c r="M52" s="312"/>
      <c r="N52" s="319"/>
      <c r="O52" s="311" t="str">
        <f>IF(VLOOKUP($AK$2,選択肢!$A$1:$J$34,O57,FALSE)=0,"-",VLOOKUP($AK$2,選択肢!$A$1:$J$34,O57,FALSE))</f>
        <v>-</v>
      </c>
      <c r="P52" s="312"/>
      <c r="Q52" s="312"/>
      <c r="R52" s="312"/>
      <c r="S52" s="312"/>
      <c r="T52" s="319"/>
      <c r="U52" s="311" t="str">
        <f>IF(VLOOKUP($AK$2,選択肢!$A$1:$J$34,U57,FALSE)=0,"-",VLOOKUP($AK$2,選択肢!$A$1:$J$34,U57,FALSE))</f>
        <v>-</v>
      </c>
      <c r="V52" s="312"/>
      <c r="W52" s="312"/>
      <c r="X52" s="312"/>
      <c r="Y52" s="312"/>
      <c r="Z52" s="319"/>
      <c r="AA52" s="311" t="str">
        <f>IF(VLOOKUP($AK$2,選択肢!$A$1:$J$34,AA57,FALSE)=0,"-",VLOOKUP($AK$2,選択肢!$A$1:$J$34,AA57,FALSE))</f>
        <v>-</v>
      </c>
      <c r="AB52" s="312"/>
      <c r="AC52" s="312"/>
      <c r="AD52" s="312"/>
      <c r="AE52" s="312"/>
      <c r="AF52" s="319"/>
      <c r="AG52" s="318" t="str">
        <f>IF(VLOOKUP($AK$2,選択肢!$A$1:$J$34,AG57,FALSE)=0,"-",VLOOKUP($AK$2,選択肢!$A$1:$J$34,AG57,FALSE))</f>
        <v>-</v>
      </c>
      <c r="AH52" s="318"/>
      <c r="AI52" s="318"/>
      <c r="AJ52" s="318"/>
      <c r="AK52" s="318"/>
      <c r="AL52" s="318" t="str">
        <f>IF(VLOOKUP($AK$2,選択肢!$A$1:$J$34,AL57,FALSE)=0,"-",VLOOKUP($AK$2,選択肢!$A$1:$J$34,AL57,FALSE))</f>
        <v>-</v>
      </c>
      <c r="AM52" s="318"/>
      <c r="AN52" s="62"/>
    </row>
    <row r="53" spans="1:40" ht="18" customHeight="1">
      <c r="A53" s="62"/>
      <c r="B53" s="67"/>
      <c r="C53" s="102" t="s">
        <v>56</v>
      </c>
      <c r="D53" s="102" t="s">
        <v>57</v>
      </c>
      <c r="E53" s="101" t="s">
        <v>56</v>
      </c>
      <c r="F53" s="317" t="s">
        <v>57</v>
      </c>
      <c r="G53" s="317"/>
      <c r="H53" s="317"/>
      <c r="I53" s="314" t="s">
        <v>56</v>
      </c>
      <c r="J53" s="315"/>
      <c r="K53" s="316"/>
      <c r="L53" s="314" t="s">
        <v>57</v>
      </c>
      <c r="M53" s="315"/>
      <c r="N53" s="316"/>
      <c r="O53" s="314" t="s">
        <v>56</v>
      </c>
      <c r="P53" s="315"/>
      <c r="Q53" s="316"/>
      <c r="R53" s="314" t="s">
        <v>57</v>
      </c>
      <c r="S53" s="315"/>
      <c r="T53" s="316"/>
      <c r="U53" s="314" t="s">
        <v>56</v>
      </c>
      <c r="V53" s="315"/>
      <c r="W53" s="316"/>
      <c r="X53" s="314" t="s">
        <v>57</v>
      </c>
      <c r="Y53" s="315"/>
      <c r="Z53" s="316"/>
      <c r="AA53" s="314" t="s">
        <v>56</v>
      </c>
      <c r="AB53" s="315"/>
      <c r="AC53" s="316"/>
      <c r="AD53" s="314" t="s">
        <v>57</v>
      </c>
      <c r="AE53" s="315"/>
      <c r="AF53" s="316"/>
      <c r="AG53" s="314" t="s">
        <v>56</v>
      </c>
      <c r="AH53" s="315"/>
      <c r="AI53" s="316"/>
      <c r="AJ53" s="314" t="s">
        <v>57</v>
      </c>
      <c r="AK53" s="316"/>
      <c r="AL53" s="101" t="s">
        <v>19</v>
      </c>
      <c r="AM53" s="101" t="s">
        <v>18</v>
      </c>
      <c r="AN53" s="62"/>
    </row>
    <row r="54" spans="1:40" ht="18" customHeight="1">
      <c r="A54" s="62"/>
      <c r="B54" s="75" t="s">
        <v>108</v>
      </c>
      <c r="C54" s="101">
        <f>COUNTIFS($B$12:$B$31,C$52,$C$12:$C$31,"A",$E$12:$E$31,"*")</f>
        <v>1</v>
      </c>
      <c r="D54" s="101">
        <f>COUNTIFS($B$12:$B$31,C$52,$C$12:$C$31,"B",$E$12:$E$31,"*")</f>
        <v>0</v>
      </c>
      <c r="E54" s="101">
        <f>COUNTIFS($B$12:$B$31,E$52,$C$12:$C$31,"A",$E$12:$E$31,"*")</f>
        <v>0</v>
      </c>
      <c r="F54" s="314">
        <f>COUNTIFS($B$12:$B$31,E$52,$C$12:$C$31,"B",$E$12:$E$31,"*")</f>
        <v>1</v>
      </c>
      <c r="G54" s="315"/>
      <c r="H54" s="316"/>
      <c r="I54" s="314">
        <f>COUNTIFS($B$12:$B$31,I$52,$C$12:$C$31,"A",$E$12:$E$31,"*")</f>
        <v>0</v>
      </c>
      <c r="J54" s="315"/>
      <c r="K54" s="316"/>
      <c r="L54" s="314">
        <f>COUNTIFS($B$12:$B$31,I$52,$C$12:$C$31,"B",$E$12:$E$31,"*")</f>
        <v>0</v>
      </c>
      <c r="M54" s="315"/>
      <c r="N54" s="316"/>
      <c r="O54" s="314">
        <f>COUNTIFS($B$12:$B$31,O$52,$C$12:$C$31,"A",$E$12:$E$31,"*")</f>
        <v>0</v>
      </c>
      <c r="P54" s="315"/>
      <c r="Q54" s="316"/>
      <c r="R54" s="314">
        <f>COUNTIFS($B$12:$B$31,O$52,$C$12:$C$31,"B",$E$12:$E$31,"*")</f>
        <v>0</v>
      </c>
      <c r="S54" s="315"/>
      <c r="T54" s="316"/>
      <c r="U54" s="314">
        <f>COUNTIFS($B$12:$B$31,U$52,$C$12:$C$31,"A",$E$12:$E$31,"*")</f>
        <v>0</v>
      </c>
      <c r="V54" s="315"/>
      <c r="W54" s="316"/>
      <c r="X54" s="314">
        <f>COUNTIFS($B$12:$B$31,U$52,$C$12:$C$31,"B",$E$12:$E$31,"*")</f>
        <v>0</v>
      </c>
      <c r="Y54" s="315"/>
      <c r="Z54" s="316"/>
      <c r="AA54" s="314">
        <f>COUNTIFS($B$12:$B$31,AA$52,$C$12:$C$31,"A",$E$12:$E$31,"*")</f>
        <v>0</v>
      </c>
      <c r="AB54" s="315"/>
      <c r="AC54" s="316"/>
      <c r="AD54" s="314">
        <f>COUNTIFS($B$12:$B$31,AA$52,$C$12:$C$31,"B",$E$12:$E$31,"*")</f>
        <v>0</v>
      </c>
      <c r="AE54" s="315"/>
      <c r="AF54" s="316"/>
      <c r="AG54" s="314">
        <f>COUNTIFS($B$12:$B$31,AG$52,$C$12:$C$31,"A",$E$12:$E$31,"*")</f>
        <v>0</v>
      </c>
      <c r="AH54" s="315"/>
      <c r="AI54" s="316"/>
      <c r="AJ54" s="314">
        <f>COUNTIFS($B$12:$B$31,AG$52,$C$12:$C$31,"B",$E$12:$E$31,"*")</f>
        <v>0</v>
      </c>
      <c r="AK54" s="316"/>
      <c r="AL54" s="101">
        <f>COUNTIFS($B$12:$B$31,AL$52,$C$12:$C$31,"A",$E$12:$E$31,"*")</f>
        <v>0</v>
      </c>
      <c r="AM54" s="101">
        <f>COUNTIFS($B$12:$B$31,AL$52,$C$12:$C$31,"B",$E$12:$E$31,"*")</f>
        <v>0</v>
      </c>
      <c r="AN54" s="62"/>
    </row>
    <row r="55" spans="1:40" ht="18" customHeight="1">
      <c r="A55" s="62"/>
      <c r="B55" s="82" t="s">
        <v>109</v>
      </c>
      <c r="C55" s="113"/>
      <c r="D55" s="113"/>
      <c r="E55" s="101">
        <f>COUNTIFS($B$12:$B$31,E$52,$C$12:$C$31,"C",$E$12:$E$31,"*")</f>
        <v>0</v>
      </c>
      <c r="F55" s="314">
        <f>COUNTIFS($B$12:$B$31,E$52,$C$12:$C$31,"D",$E$12:$E$31,"*")</f>
        <v>0</v>
      </c>
      <c r="G55" s="315"/>
      <c r="H55" s="316"/>
      <c r="I55" s="314">
        <f>COUNTIFS($B$12:$B$31,I$52,$C$12:$C$31,"C",$E$12:$E$31,"*")</f>
        <v>1</v>
      </c>
      <c r="J55" s="315"/>
      <c r="K55" s="316"/>
      <c r="L55" s="314">
        <f>COUNTIFS($B$12:$B$31,I$52,$C$12:$C$31,"D",$E$12:$E$31,"*")</f>
        <v>1</v>
      </c>
      <c r="M55" s="315"/>
      <c r="N55" s="316"/>
      <c r="O55" s="314">
        <f>COUNTIFS($B$12:$B$31,O$52,$C$12:$C$31,"C",$E$12:$E$31,"*")</f>
        <v>0</v>
      </c>
      <c r="P55" s="315"/>
      <c r="Q55" s="316"/>
      <c r="R55" s="314">
        <f>COUNTIFS($B$12:$B$31,O$52,$C$12:$C$31,"D",$E$12:$E$31,"*")</f>
        <v>0</v>
      </c>
      <c r="S55" s="315"/>
      <c r="T55" s="316"/>
      <c r="U55" s="314">
        <f>COUNTIFS($B$12:$B$31,U$52,$C$12:$C$31,"C",$E$12:$E$31,"*")</f>
        <v>0</v>
      </c>
      <c r="V55" s="315"/>
      <c r="W55" s="316"/>
      <c r="X55" s="314">
        <f>COUNTIFS($B$12:$B$31,U$52,$C$12:$C$31,"D",$E$12:$E$31,"*")</f>
        <v>0</v>
      </c>
      <c r="Y55" s="315"/>
      <c r="Z55" s="316"/>
      <c r="AA55" s="314">
        <f>COUNTIFS($B$12:$B$31,AA$52,$C$12:$C$31,"C",$E$12:$E$31,"*")</f>
        <v>0</v>
      </c>
      <c r="AB55" s="315"/>
      <c r="AC55" s="316"/>
      <c r="AD55" s="314">
        <f>COUNTIFS($B$12:$B$31,AA$52,$C$12:$C$31,"D",$E$12:$E$31,"*")</f>
        <v>0</v>
      </c>
      <c r="AE55" s="315"/>
      <c r="AF55" s="316"/>
      <c r="AG55" s="314">
        <f>COUNTIFS($B$12:$B$31,AG$52,$C$12:$C$31,"C",$E$12:$E$31,"*")</f>
        <v>0</v>
      </c>
      <c r="AH55" s="315"/>
      <c r="AI55" s="316"/>
      <c r="AJ55" s="314">
        <f>COUNTIFS($B$12:$B$31,AG$52,$C$12:$C$31,"D",$E$12:$E$31,"*")</f>
        <v>0</v>
      </c>
      <c r="AK55" s="316"/>
      <c r="AL55" s="101">
        <f>COUNTIFS($B$12:$B$31,AL$52,$C$12:$C$31,"C",$E$12:$E$31,"*")</f>
        <v>0</v>
      </c>
      <c r="AM55" s="101">
        <f>COUNTIFS($B$12:$B$31,AL$52,$C$12:$C$31,"D",$E$12:$E$31,"*")</f>
        <v>0</v>
      </c>
      <c r="AN55" s="62"/>
    </row>
    <row r="56" spans="1:40" ht="25" customHeight="1">
      <c r="A56" s="62"/>
      <c r="B56" s="82" t="s">
        <v>196</v>
      </c>
      <c r="C56" s="353"/>
      <c r="D56" s="354"/>
      <c r="E56" s="311" t="str">
        <f>IF($AK$4="４週",SUMIFS($AK$12:$AK$31,$B$12:$B$31,E52)/4/$AH$6,IF($AK$4="歴月",SUMIFS($AK$12:$AK$31,$B$12:$B$31,E52)/$AL$6,"記載する期間を選択してください"))</f>
        <v>記載する期間を選択してください</v>
      </c>
      <c r="F56" s="312"/>
      <c r="G56" s="312"/>
      <c r="H56" s="319"/>
      <c r="I56" s="311" t="str">
        <f>IF($AK$4="４週",SUMIFS($AK$12:$AK$31,$B$12:$B$31,I52)/4/$AH$6,IF($AK$4="歴月",SUMIFS($AK$12:$AK$31,$B$12:$B$31,I52)/$AL$6,"記載する期間を選択してください"))</f>
        <v>記載する期間を選択してください</v>
      </c>
      <c r="J56" s="312"/>
      <c r="K56" s="312"/>
      <c r="L56" s="312"/>
      <c r="M56" s="312"/>
      <c r="N56" s="319"/>
      <c r="O56" s="311" t="str">
        <f>IF($AK$4="４週",SUMIFS($AK$12:$AK$31,$B$12:$B$31,O52)/4/$AH$6,IF($AK$4="歴月",SUMIFS($AK$12:$AK$31,$B$12:$B$31,O52)/$AL$6,"記載する期間を選択してください"))</f>
        <v>記載する期間を選択してください</v>
      </c>
      <c r="P56" s="312"/>
      <c r="Q56" s="312"/>
      <c r="R56" s="312"/>
      <c r="S56" s="312"/>
      <c r="T56" s="319"/>
      <c r="U56" s="311" t="str">
        <f>IF($AK$4="４週",SUMIFS($AK$12:$AK$31,$B$12:$B$31,U52)/4/$AH$6,IF($AK$4="歴月",SUMIFS($AK$12:$AK$31,$B$12:$B$31,U52)/$AL$6,"記載する期間を選択してください"))</f>
        <v>記載する期間を選択してください</v>
      </c>
      <c r="V56" s="312"/>
      <c r="W56" s="312"/>
      <c r="X56" s="312"/>
      <c r="Y56" s="312"/>
      <c r="Z56" s="319"/>
      <c r="AA56" s="311" t="str">
        <f>IF($AK$4="４週",SUMIFS($AK$12:$AK$31,$B$12:$B$31,AA52)/4/$AH$6,IF($AK$4="歴月",SUMIFS($AK$12:$AK$31,$B$12:$B$31,AA52)/$AL$6,"記載する期間を選択してください"))</f>
        <v>記載する期間を選択してください</v>
      </c>
      <c r="AB56" s="312"/>
      <c r="AC56" s="312"/>
      <c r="AD56" s="312"/>
      <c r="AE56" s="312"/>
      <c r="AF56" s="319"/>
      <c r="AG56" s="311" t="str">
        <f>IF($AK$4="４週",SUMIFS($AK$12:$AK$31,$B$12:$B$31,AG52)/4/$AH$6,IF($AK$4="歴月",SUMIFS($AK$12:$AK$31,$B$12:$B$31,AG52)/$AL$6,"記載する期間を選択してください"))</f>
        <v>記載する期間を選択してください</v>
      </c>
      <c r="AH56" s="312"/>
      <c r="AI56" s="312"/>
      <c r="AJ56" s="312"/>
      <c r="AK56" s="319"/>
      <c r="AL56" s="311" t="str">
        <f>IF($AK$4="４週",SUMIFS($AK$12:$AK$31,$B$12:$B$31,AL52)/4/$AH$6,IF($AK$4="歴月",SUMIFS($AK$12:$AK$31,$B$12:$B$31,AL52)/$AL$6,"記載する期間を選択してください"))</f>
        <v>記載する期間を選択してください</v>
      </c>
      <c r="AM56" s="319"/>
      <c r="AN56" s="62"/>
    </row>
    <row r="57" spans="1:40" ht="5.15"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166</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167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211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c r="A63" s="60" t="s">
        <v>170</v>
      </c>
      <c r="B63" s="94"/>
      <c r="C63" s="60"/>
      <c r="D63" s="60"/>
      <c r="E63" s="60"/>
      <c r="F63" s="60"/>
      <c r="G63" s="60"/>
    </row>
    <row r="64" spans="1:40" ht="15" customHeight="1">
      <c r="A64" s="60" t="s">
        <v>171</v>
      </c>
      <c r="B64" s="94"/>
      <c r="C64" s="60"/>
      <c r="D64" s="60"/>
      <c r="E64" s="60"/>
      <c r="F64" s="60"/>
      <c r="G64" s="60"/>
    </row>
    <row r="65" spans="1:7" ht="15" customHeight="1">
      <c r="A65" s="60"/>
      <c r="B65" s="75" t="s">
        <v>172</v>
      </c>
      <c r="C65" s="265" t="s">
        <v>173</v>
      </c>
      <c r="D65" s="265"/>
      <c r="E65" s="265"/>
      <c r="F65" s="60"/>
      <c r="G65" s="60"/>
    </row>
    <row r="66" spans="1:7" ht="15" customHeight="1">
      <c r="A66" s="60"/>
      <c r="B66" s="97" t="s">
        <v>186</v>
      </c>
      <c r="C66" s="278" t="s">
        <v>174</v>
      </c>
      <c r="D66" s="278"/>
      <c r="E66" s="278"/>
      <c r="F66" s="60"/>
      <c r="G66" s="60"/>
    </row>
    <row r="67" spans="1:7" ht="15" customHeight="1">
      <c r="A67" s="60"/>
      <c r="B67" s="97" t="s">
        <v>187</v>
      </c>
      <c r="C67" s="278" t="s">
        <v>175</v>
      </c>
      <c r="D67" s="278"/>
      <c r="E67" s="278"/>
      <c r="F67" s="60"/>
      <c r="G67" s="60"/>
    </row>
    <row r="68" spans="1:7" ht="15" customHeight="1">
      <c r="A68" s="60"/>
      <c r="B68" s="97" t="s">
        <v>188</v>
      </c>
      <c r="C68" s="278" t="s">
        <v>176</v>
      </c>
      <c r="D68" s="278"/>
      <c r="E68" s="278"/>
      <c r="F68" s="60"/>
      <c r="G68" s="60"/>
    </row>
    <row r="69" spans="1:7" ht="15" customHeight="1">
      <c r="A69" s="60"/>
      <c r="B69" s="97" t="s">
        <v>189</v>
      </c>
      <c r="C69" s="278" t="s">
        <v>177</v>
      </c>
      <c r="D69" s="278"/>
      <c r="E69" s="278"/>
      <c r="F69" s="60"/>
      <c r="G69" s="60"/>
    </row>
    <row r="70" spans="1:7" ht="15" customHeight="1">
      <c r="A70" s="60"/>
      <c r="B70" s="60" t="s">
        <v>178</v>
      </c>
      <c r="C70" s="60"/>
      <c r="D70" s="60"/>
      <c r="E70" s="60"/>
      <c r="F70" s="60"/>
      <c r="G70" s="60"/>
    </row>
    <row r="71" spans="1:7" ht="15" customHeight="1">
      <c r="A71" s="60"/>
      <c r="B71" s="60" t="s">
        <v>190</v>
      </c>
      <c r="C71" s="60"/>
      <c r="D71" s="60"/>
      <c r="E71" s="60"/>
      <c r="F71" s="60"/>
      <c r="G71" s="60"/>
    </row>
    <row r="72" spans="1:7" ht="15" customHeight="1">
      <c r="A72" s="60"/>
      <c r="B72" s="60" t="s">
        <v>179</v>
      </c>
      <c r="C72" s="60"/>
      <c r="D72" s="60"/>
      <c r="E72" s="60"/>
      <c r="F72" s="60"/>
      <c r="G72" s="60"/>
    </row>
    <row r="73" spans="1:7" ht="15" customHeight="1">
      <c r="A73" s="60" t="s">
        <v>180</v>
      </c>
      <c r="B73" s="94"/>
      <c r="C73" s="60"/>
      <c r="D73" s="60"/>
      <c r="E73" s="60"/>
      <c r="F73" s="60"/>
      <c r="G73" s="60"/>
    </row>
    <row r="74" spans="1:7" ht="15" customHeight="1">
      <c r="A74" s="60" t="s">
        <v>311</v>
      </c>
      <c r="B74" s="94"/>
      <c r="C74" s="60"/>
      <c r="D74" s="60"/>
      <c r="E74" s="60"/>
      <c r="F74" s="60"/>
      <c r="G74" s="60"/>
    </row>
    <row r="75" spans="1:7" ht="15" customHeight="1">
      <c r="A75" s="60" t="s">
        <v>191</v>
      </c>
      <c r="B75" s="94"/>
      <c r="C75" s="60"/>
      <c r="D75" s="60"/>
      <c r="E75" s="60"/>
      <c r="F75" s="60"/>
      <c r="G75" s="60"/>
    </row>
    <row r="76" spans="1:7" ht="15" customHeight="1">
      <c r="A76" s="60" t="s">
        <v>182</v>
      </c>
      <c r="B76" s="94"/>
      <c r="C76" s="60"/>
      <c r="D76" s="60"/>
      <c r="E76" s="60"/>
      <c r="F76" s="60"/>
      <c r="G76" s="60"/>
    </row>
    <row r="77" spans="1:7" ht="15" customHeight="1">
      <c r="A77" s="60" t="s">
        <v>314</v>
      </c>
      <c r="B77" s="94"/>
      <c r="C77" s="60"/>
      <c r="D77" s="60"/>
      <c r="E77" s="60"/>
      <c r="F77" s="60"/>
      <c r="G77" s="60"/>
    </row>
    <row r="78" spans="1:7" ht="15" customHeight="1">
      <c r="A78" s="60" t="s">
        <v>315</v>
      </c>
      <c r="B78" s="94"/>
      <c r="C78" s="60"/>
      <c r="D78" s="60"/>
      <c r="E78" s="60"/>
      <c r="F78" s="60"/>
      <c r="G78" s="60"/>
    </row>
    <row r="79" spans="1:7" ht="15" customHeight="1">
      <c r="A79" s="60"/>
      <c r="B79" s="60" t="s">
        <v>316</v>
      </c>
      <c r="C79" s="60"/>
      <c r="D79" s="60"/>
      <c r="E79" s="60"/>
      <c r="F79" s="60"/>
      <c r="G79" s="60"/>
    </row>
    <row r="80" spans="1:7" ht="15" customHeight="1">
      <c r="A80" s="60"/>
      <c r="B80" s="60" t="s">
        <v>317</v>
      </c>
      <c r="C80" s="60"/>
      <c r="D80" s="60"/>
      <c r="E80" s="60"/>
      <c r="F80" s="60"/>
      <c r="G80" s="60"/>
    </row>
    <row r="81" spans="1:7" ht="15" customHeight="1">
      <c r="A81" s="60" t="s">
        <v>318</v>
      </c>
      <c r="B81" s="94"/>
      <c r="C81" s="60"/>
      <c r="D81" s="60"/>
      <c r="E81" s="60"/>
      <c r="F81" s="60"/>
      <c r="G81" s="60"/>
    </row>
    <row r="82" spans="1:7" ht="15" customHeight="1">
      <c r="A82" s="60" t="s">
        <v>183</v>
      </c>
      <c r="B82" s="94"/>
      <c r="C82" s="60"/>
      <c r="D82" s="60"/>
      <c r="E82" s="60"/>
      <c r="F82" s="60"/>
      <c r="G82" s="60"/>
    </row>
    <row r="83" spans="1:7" ht="15" customHeight="1">
      <c r="A83" s="60" t="s">
        <v>319</v>
      </c>
      <c r="B83" s="94"/>
      <c r="C83" s="60"/>
      <c r="D83" s="60"/>
      <c r="E83" s="60"/>
      <c r="F83" s="60"/>
      <c r="G83" s="60"/>
    </row>
    <row r="84" spans="1:7" ht="15" customHeight="1">
      <c r="A84" s="60" t="s">
        <v>320</v>
      </c>
      <c r="B84" s="94"/>
      <c r="C84" s="60"/>
      <c r="D84" s="60"/>
      <c r="E84" s="60"/>
      <c r="F84" s="60"/>
      <c r="G84" s="60"/>
    </row>
    <row r="85" spans="1:7" ht="15" customHeight="1">
      <c r="A85" s="60" t="s">
        <v>184</v>
      </c>
      <c r="B85" s="94"/>
      <c r="C85" s="60"/>
      <c r="D85" s="60"/>
      <c r="E85" s="60"/>
      <c r="F85" s="60"/>
      <c r="G85" s="60"/>
    </row>
    <row r="86" spans="1:7" ht="15" customHeight="1">
      <c r="A86" s="60" t="s">
        <v>185</v>
      </c>
      <c r="B86" s="94"/>
      <c r="C86" s="60"/>
      <c r="D86" s="60"/>
      <c r="E86" s="60"/>
      <c r="F86" s="60"/>
      <c r="G86" s="60"/>
    </row>
    <row r="87" spans="1:7" ht="15" customHeight="1">
      <c r="A87" s="60" t="s">
        <v>321</v>
      </c>
      <c r="B87" s="94"/>
      <c r="C87" s="60"/>
      <c r="D87" s="60"/>
      <c r="E87" s="60"/>
      <c r="F87" s="60"/>
      <c r="G87" s="60"/>
    </row>
    <row r="88" spans="1:7" ht="15" customHeight="1">
      <c r="A88" s="60" t="s">
        <v>322</v>
      </c>
      <c r="B88" s="94"/>
      <c r="C88" s="60"/>
      <c r="D88" s="60"/>
      <c r="E88" s="60"/>
      <c r="F88" s="60"/>
      <c r="G88" s="60"/>
    </row>
  </sheetData>
  <mergeCells count="21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7:C37"/>
    <mergeCell ref="F37:H37"/>
    <mergeCell ref="I37:K37"/>
    <mergeCell ref="L37:N37"/>
    <mergeCell ref="O37:Q37"/>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C69:E69"/>
    <mergeCell ref="I56:N56"/>
    <mergeCell ref="C56:D56"/>
    <mergeCell ref="E56:H56"/>
    <mergeCell ref="F54:H54"/>
    <mergeCell ref="I54:K54"/>
    <mergeCell ref="L54:N54"/>
    <mergeCell ref="O54:Q54"/>
    <mergeCell ref="R54:T54"/>
    <mergeCell ref="C67:E67"/>
    <mergeCell ref="C68:E68"/>
    <mergeCell ref="O56:T56"/>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s>
  <phoneticPr fontId="3"/>
  <dataValidations count="7">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list" allowBlank="1" showInputMessage="1" sqref="B14:B31" xr:uid="{00000000-0002-0000-1000-000005000000}">
      <formula1>INDIRECT($AK$2)</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hyperlinks>
    <hyperlink ref="A1" location="Sheet1!A1" display="目次" xr:uid="{3FE09DE2-0C2F-4B7D-8D04-FB0E98AA043B}"/>
  </hyperlink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2"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1"/>
  <sheetViews>
    <sheetView showGridLines="0" view="pageBreakPreview" zoomScaleNormal="100" zoomScaleSheetLayoutView="100" workbookViewId="0"/>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252</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160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32.25" customHeight="1">
      <c r="A37" s="265"/>
      <c r="B37" s="265"/>
      <c r="C37" s="265"/>
      <c r="D37" s="98">
        <v>4</v>
      </c>
      <c r="E37" s="98">
        <v>5</v>
      </c>
      <c r="F37" s="336">
        <v>6</v>
      </c>
      <c r="G37" s="336"/>
      <c r="H37" s="336"/>
      <c r="I37" s="336">
        <v>7</v>
      </c>
      <c r="J37" s="336"/>
      <c r="K37" s="336"/>
      <c r="L37" s="336">
        <v>8</v>
      </c>
      <c r="M37" s="336"/>
      <c r="N37" s="336"/>
      <c r="O37" s="336">
        <v>9</v>
      </c>
      <c r="P37" s="336"/>
      <c r="Q37" s="336"/>
      <c r="R37" s="336">
        <v>10</v>
      </c>
      <c r="S37" s="336"/>
      <c r="T37" s="336"/>
      <c r="U37" s="336">
        <v>11</v>
      </c>
      <c r="V37" s="336"/>
      <c r="W37" s="336"/>
      <c r="X37" s="336">
        <v>12</v>
      </c>
      <c r="Y37" s="336"/>
      <c r="Z37" s="336"/>
      <c r="AA37" s="336">
        <v>1</v>
      </c>
      <c r="AB37" s="336"/>
      <c r="AC37" s="336"/>
      <c r="AD37" s="336">
        <v>2</v>
      </c>
      <c r="AE37" s="336"/>
      <c r="AF37" s="336"/>
      <c r="AG37" s="336">
        <v>3</v>
      </c>
      <c r="AH37" s="336"/>
      <c r="AI37" s="336"/>
      <c r="AJ37" s="265" t="s">
        <v>154</v>
      </c>
      <c r="AK37" s="265"/>
      <c r="AL37" s="82" t="s">
        <v>207</v>
      </c>
      <c r="AM37" s="362" t="s">
        <v>286</v>
      </c>
      <c r="AN37" s="363"/>
      <c r="AO37"/>
      <c r="AP37"/>
      <c r="AQ37"/>
    </row>
    <row r="38" spans="1:43" ht="20.149999999999999" customHeight="1">
      <c r="A38" s="334" t="s">
        <v>212</v>
      </c>
      <c r="B38" s="334"/>
      <c r="C38" s="334"/>
      <c r="D38" s="123">
        <f>SUM(D39,D40,D41,D42,D44,D46)</f>
        <v>1840</v>
      </c>
      <c r="E38" s="123">
        <f>SUM(E39,E40,E41,E42,E44,E46)</f>
        <v>1726</v>
      </c>
      <c r="F38" s="355">
        <f>SUM(F39,F40,F41,F42,F44,F46)</f>
        <v>1840</v>
      </c>
      <c r="G38" s="356"/>
      <c r="H38" s="357"/>
      <c r="I38" s="355">
        <f>SUM(I39,I40,I41,I42,I44,I46)</f>
        <v>1932</v>
      </c>
      <c r="J38" s="356">
        <f t="shared" ref="J38:AI38" si="3">SUM(J39,J40,J41,J42,J44,J46)</f>
        <v>0</v>
      </c>
      <c r="K38" s="357">
        <f t="shared" si="3"/>
        <v>0</v>
      </c>
      <c r="L38" s="355">
        <f>SUM(L39,L40,L41,L42,L44,L46)</f>
        <v>1932</v>
      </c>
      <c r="M38" s="356"/>
      <c r="N38" s="357"/>
      <c r="O38" s="355">
        <f>SUM(O39,O40,O41,O42,O44,O46)</f>
        <v>1748</v>
      </c>
      <c r="P38" s="356"/>
      <c r="Q38" s="357"/>
      <c r="R38" s="355">
        <f>SUM(R39,R40,R41,R42,R44,R46)</f>
        <v>1840</v>
      </c>
      <c r="S38" s="356"/>
      <c r="T38" s="357"/>
      <c r="U38" s="355">
        <f>SUM(U39,U40,U41,U42,U44,U46)</f>
        <v>1840</v>
      </c>
      <c r="V38" s="356">
        <f t="shared" si="3"/>
        <v>0</v>
      </c>
      <c r="W38" s="357">
        <f t="shared" si="3"/>
        <v>0</v>
      </c>
      <c r="X38" s="355">
        <f>SUM(X39,X40,X41,X42,X44,X46)</f>
        <v>1748</v>
      </c>
      <c r="Y38" s="356">
        <f t="shared" si="3"/>
        <v>0</v>
      </c>
      <c r="Z38" s="357">
        <f t="shared" si="3"/>
        <v>0</v>
      </c>
      <c r="AA38" s="355">
        <f>SUM(AA39,AA40,AA41,AA42,AA44,AA46)</f>
        <v>1748</v>
      </c>
      <c r="AB38" s="356">
        <f t="shared" si="3"/>
        <v>0</v>
      </c>
      <c r="AC38" s="357">
        <f t="shared" si="3"/>
        <v>0</v>
      </c>
      <c r="AD38" s="355">
        <f>SUM(AD39,AD40,AD41,AD42,AD44,AD46)</f>
        <v>1748</v>
      </c>
      <c r="AE38" s="356">
        <f t="shared" si="3"/>
        <v>0</v>
      </c>
      <c r="AF38" s="357">
        <f t="shared" si="3"/>
        <v>0</v>
      </c>
      <c r="AG38" s="355">
        <f>SUM(AG39,AG40,AG41,AG42,AG44,AG46)</f>
        <v>1840</v>
      </c>
      <c r="AH38" s="356">
        <f t="shared" si="3"/>
        <v>0</v>
      </c>
      <c r="AI38" s="357">
        <f t="shared" si="3"/>
        <v>0</v>
      </c>
      <c r="AJ38" s="278">
        <f>SUM(D38:AI38)</f>
        <v>21782</v>
      </c>
      <c r="AK38" s="278"/>
      <c r="AL38" s="119">
        <f>ROUNDUP(AJ38/AJ48,1)</f>
        <v>92</v>
      </c>
      <c r="AM38" s="360"/>
      <c r="AN38" s="361"/>
      <c r="AO38"/>
      <c r="AP38"/>
      <c r="AQ38"/>
    </row>
    <row r="39" spans="1:43" s="118" customFormat="1" ht="20.149999999999999" customHeight="1">
      <c r="A39" s="120" t="s">
        <v>274</v>
      </c>
      <c r="B39" s="121"/>
      <c r="C39" s="122"/>
      <c r="D39" s="69">
        <v>50</v>
      </c>
      <c r="E39" s="69">
        <v>45</v>
      </c>
      <c r="F39" s="370">
        <v>50</v>
      </c>
      <c r="G39" s="371"/>
      <c r="H39" s="372"/>
      <c r="I39" s="370">
        <v>50</v>
      </c>
      <c r="J39" s="371"/>
      <c r="K39" s="372"/>
      <c r="L39" s="370">
        <v>50</v>
      </c>
      <c r="M39" s="371"/>
      <c r="N39" s="372"/>
      <c r="O39" s="370">
        <v>45</v>
      </c>
      <c r="P39" s="371"/>
      <c r="Q39" s="372"/>
      <c r="R39" s="370">
        <v>50</v>
      </c>
      <c r="S39" s="371"/>
      <c r="T39" s="372"/>
      <c r="U39" s="370">
        <v>50</v>
      </c>
      <c r="V39" s="371"/>
      <c r="W39" s="372"/>
      <c r="X39" s="370">
        <v>45</v>
      </c>
      <c r="Y39" s="371"/>
      <c r="Z39" s="372"/>
      <c r="AA39" s="370">
        <v>45</v>
      </c>
      <c r="AB39" s="371"/>
      <c r="AC39" s="372"/>
      <c r="AD39" s="370">
        <v>45</v>
      </c>
      <c r="AE39" s="371"/>
      <c r="AF39" s="372"/>
      <c r="AG39" s="370">
        <v>50</v>
      </c>
      <c r="AH39" s="371"/>
      <c r="AI39" s="372"/>
      <c r="AJ39" s="278">
        <f t="shared" ref="AJ39:AJ47" si="4">SUM(D39:AI39)</f>
        <v>575</v>
      </c>
      <c r="AK39" s="278"/>
      <c r="AL39" s="119">
        <f>ROUNDUP(AJ39/$AJ$48,1)</f>
        <v>2.5</v>
      </c>
      <c r="AM39" s="360"/>
      <c r="AN39" s="361"/>
      <c r="AO39" s="117"/>
      <c r="AP39" s="117"/>
      <c r="AQ39" s="117"/>
    </row>
    <row r="40" spans="1:43" s="118" customFormat="1" ht="20.149999999999999" customHeight="1">
      <c r="A40" s="120" t="s">
        <v>213</v>
      </c>
      <c r="B40" s="121"/>
      <c r="C40" s="122"/>
      <c r="D40" s="69">
        <v>50</v>
      </c>
      <c r="E40" s="69">
        <v>50</v>
      </c>
      <c r="F40" s="370">
        <v>50</v>
      </c>
      <c r="G40" s="371"/>
      <c r="H40" s="372"/>
      <c r="I40" s="370">
        <v>55</v>
      </c>
      <c r="J40" s="371"/>
      <c r="K40" s="372"/>
      <c r="L40" s="370">
        <v>55</v>
      </c>
      <c r="M40" s="371"/>
      <c r="N40" s="372"/>
      <c r="O40" s="370">
        <v>50</v>
      </c>
      <c r="P40" s="371"/>
      <c r="Q40" s="372"/>
      <c r="R40" s="370">
        <v>50</v>
      </c>
      <c r="S40" s="371"/>
      <c r="T40" s="372"/>
      <c r="U40" s="370">
        <v>50</v>
      </c>
      <c r="V40" s="371"/>
      <c r="W40" s="372"/>
      <c r="X40" s="370">
        <v>50</v>
      </c>
      <c r="Y40" s="371"/>
      <c r="Z40" s="372"/>
      <c r="AA40" s="370">
        <v>50</v>
      </c>
      <c r="AB40" s="371"/>
      <c r="AC40" s="372"/>
      <c r="AD40" s="370">
        <v>50</v>
      </c>
      <c r="AE40" s="371"/>
      <c r="AF40" s="372"/>
      <c r="AG40" s="370">
        <v>50</v>
      </c>
      <c r="AH40" s="371"/>
      <c r="AI40" s="372"/>
      <c r="AJ40" s="278">
        <f t="shared" si="4"/>
        <v>610</v>
      </c>
      <c r="AK40" s="278"/>
      <c r="AL40" s="119">
        <f>ROUNDUP(AJ40/$AJ$48,1)</f>
        <v>2.6</v>
      </c>
      <c r="AM40" s="360"/>
      <c r="AN40" s="361"/>
      <c r="AO40" s="117"/>
      <c r="AP40" s="117"/>
      <c r="AQ40" s="117"/>
    </row>
    <row r="41" spans="1:43" ht="20.149999999999999" customHeight="1">
      <c r="A41" s="120" t="s">
        <v>214</v>
      </c>
      <c r="B41" s="121"/>
      <c r="C41" s="122"/>
      <c r="D41" s="69">
        <v>100</v>
      </c>
      <c r="E41" s="69">
        <v>95</v>
      </c>
      <c r="F41" s="370">
        <v>100</v>
      </c>
      <c r="G41" s="371"/>
      <c r="H41" s="372"/>
      <c r="I41" s="370">
        <v>105</v>
      </c>
      <c r="J41" s="371"/>
      <c r="K41" s="372"/>
      <c r="L41" s="370">
        <v>105</v>
      </c>
      <c r="M41" s="371"/>
      <c r="N41" s="372"/>
      <c r="O41" s="370">
        <v>95</v>
      </c>
      <c r="P41" s="371"/>
      <c r="Q41" s="372"/>
      <c r="R41" s="370">
        <v>100</v>
      </c>
      <c r="S41" s="371"/>
      <c r="T41" s="372"/>
      <c r="U41" s="370">
        <v>100</v>
      </c>
      <c r="V41" s="371"/>
      <c r="W41" s="372"/>
      <c r="X41" s="370">
        <v>95</v>
      </c>
      <c r="Y41" s="371"/>
      <c r="Z41" s="372"/>
      <c r="AA41" s="370">
        <v>95</v>
      </c>
      <c r="AB41" s="371"/>
      <c r="AC41" s="372"/>
      <c r="AD41" s="370">
        <v>95</v>
      </c>
      <c r="AE41" s="371"/>
      <c r="AF41" s="372"/>
      <c r="AG41" s="370">
        <v>100</v>
      </c>
      <c r="AH41" s="371"/>
      <c r="AI41" s="372"/>
      <c r="AJ41" s="278">
        <f t="shared" si="4"/>
        <v>1185</v>
      </c>
      <c r="AK41" s="278"/>
      <c r="AL41" s="119">
        <f>ROUNDUP(AJ41/$AJ$48,1)</f>
        <v>5</v>
      </c>
      <c r="AM41" s="360"/>
      <c r="AN41" s="361"/>
      <c r="AO41"/>
      <c r="AP41"/>
      <c r="AQ41"/>
    </row>
    <row r="42" spans="1:43" ht="20.149999999999999" customHeight="1">
      <c r="A42" s="349" t="s">
        <v>215</v>
      </c>
      <c r="B42" s="286"/>
      <c r="C42" s="287"/>
      <c r="D42" s="69">
        <v>100</v>
      </c>
      <c r="E42" s="69">
        <v>95</v>
      </c>
      <c r="F42" s="370">
        <v>100</v>
      </c>
      <c r="G42" s="371"/>
      <c r="H42" s="372"/>
      <c r="I42" s="370">
        <v>105</v>
      </c>
      <c r="J42" s="371"/>
      <c r="K42" s="372"/>
      <c r="L42" s="370">
        <v>105</v>
      </c>
      <c r="M42" s="371"/>
      <c r="N42" s="372"/>
      <c r="O42" s="370">
        <v>95</v>
      </c>
      <c r="P42" s="371"/>
      <c r="Q42" s="372"/>
      <c r="R42" s="370">
        <v>100</v>
      </c>
      <c r="S42" s="371"/>
      <c r="T42" s="372"/>
      <c r="U42" s="370">
        <v>100</v>
      </c>
      <c r="V42" s="371"/>
      <c r="W42" s="372"/>
      <c r="X42" s="370">
        <v>95</v>
      </c>
      <c r="Y42" s="371"/>
      <c r="Z42" s="372"/>
      <c r="AA42" s="370">
        <v>95</v>
      </c>
      <c r="AB42" s="371"/>
      <c r="AC42" s="372"/>
      <c r="AD42" s="370">
        <v>95</v>
      </c>
      <c r="AE42" s="371"/>
      <c r="AF42" s="372"/>
      <c r="AG42" s="370">
        <v>100</v>
      </c>
      <c r="AH42" s="371"/>
      <c r="AI42" s="372"/>
      <c r="AJ42" s="278">
        <f t="shared" si="4"/>
        <v>1185</v>
      </c>
      <c r="AK42" s="278"/>
      <c r="AL42" s="373">
        <f>ROUNDUP(AJ42/$AJ$48,1)</f>
        <v>5</v>
      </c>
      <c r="AM42" s="360"/>
      <c r="AN42" s="361"/>
      <c r="AO42"/>
      <c r="AP42"/>
      <c r="AQ42"/>
    </row>
    <row r="43" spans="1:43" s="118" customFormat="1" ht="20.149999999999999" customHeight="1">
      <c r="A43" s="124"/>
      <c r="B43" s="350" t="s">
        <v>275</v>
      </c>
      <c r="C43" s="351"/>
      <c r="D43" s="69">
        <v>40</v>
      </c>
      <c r="E43" s="69">
        <v>45</v>
      </c>
      <c r="F43" s="370">
        <v>40</v>
      </c>
      <c r="G43" s="371"/>
      <c r="H43" s="372"/>
      <c r="I43" s="370">
        <v>40</v>
      </c>
      <c r="J43" s="371"/>
      <c r="K43" s="372"/>
      <c r="L43" s="370">
        <v>60</v>
      </c>
      <c r="M43" s="371"/>
      <c r="N43" s="372"/>
      <c r="O43" s="370">
        <v>50</v>
      </c>
      <c r="P43" s="371"/>
      <c r="Q43" s="372"/>
      <c r="R43" s="370">
        <v>40</v>
      </c>
      <c r="S43" s="371"/>
      <c r="T43" s="372"/>
      <c r="U43" s="370">
        <v>40</v>
      </c>
      <c r="V43" s="371"/>
      <c r="W43" s="372"/>
      <c r="X43" s="370">
        <v>30</v>
      </c>
      <c r="Y43" s="371"/>
      <c r="Z43" s="372"/>
      <c r="AA43" s="370">
        <v>30</v>
      </c>
      <c r="AB43" s="371"/>
      <c r="AC43" s="372"/>
      <c r="AD43" s="370">
        <v>30</v>
      </c>
      <c r="AE43" s="371"/>
      <c r="AF43" s="372"/>
      <c r="AG43" s="370">
        <v>50</v>
      </c>
      <c r="AH43" s="371"/>
      <c r="AI43" s="372"/>
      <c r="AJ43" s="278">
        <f t="shared" si="4"/>
        <v>495</v>
      </c>
      <c r="AK43" s="278"/>
      <c r="AL43" s="374"/>
      <c r="AM43" s="358">
        <f>ROUNDUP($AJ$43/$AJ$48,1)</f>
        <v>2.1</v>
      </c>
      <c r="AN43" s="359"/>
      <c r="AO43" s="117"/>
      <c r="AP43" s="117"/>
      <c r="AQ43" s="117"/>
    </row>
    <row r="44" spans="1:43" ht="20.149999999999999" customHeight="1">
      <c r="A44" s="349" t="s">
        <v>216</v>
      </c>
      <c r="B44" s="286"/>
      <c r="C44" s="287"/>
      <c r="D44" s="69">
        <v>140</v>
      </c>
      <c r="E44" s="69">
        <v>131</v>
      </c>
      <c r="F44" s="370">
        <v>140</v>
      </c>
      <c r="G44" s="371"/>
      <c r="H44" s="372"/>
      <c r="I44" s="370">
        <v>147</v>
      </c>
      <c r="J44" s="371"/>
      <c r="K44" s="372"/>
      <c r="L44" s="370">
        <v>147</v>
      </c>
      <c r="M44" s="371"/>
      <c r="N44" s="372"/>
      <c r="O44" s="370">
        <v>133</v>
      </c>
      <c r="P44" s="371"/>
      <c r="Q44" s="372"/>
      <c r="R44" s="370">
        <v>140</v>
      </c>
      <c r="S44" s="371"/>
      <c r="T44" s="372"/>
      <c r="U44" s="370">
        <v>140</v>
      </c>
      <c r="V44" s="371"/>
      <c r="W44" s="372"/>
      <c r="X44" s="370">
        <v>133</v>
      </c>
      <c r="Y44" s="371"/>
      <c r="Z44" s="372"/>
      <c r="AA44" s="370">
        <v>133</v>
      </c>
      <c r="AB44" s="371"/>
      <c r="AC44" s="372"/>
      <c r="AD44" s="370">
        <v>133</v>
      </c>
      <c r="AE44" s="371"/>
      <c r="AF44" s="372"/>
      <c r="AG44" s="370">
        <v>140</v>
      </c>
      <c r="AH44" s="371"/>
      <c r="AI44" s="372"/>
      <c r="AJ44" s="278">
        <f t="shared" si="4"/>
        <v>1657</v>
      </c>
      <c r="AK44" s="278"/>
      <c r="AL44" s="373">
        <f>ROUNDUP(AJ44/$AJ$48,1)</f>
        <v>7</v>
      </c>
      <c r="AM44" s="360"/>
      <c r="AN44" s="361"/>
      <c r="AO44"/>
      <c r="AP44"/>
      <c r="AQ44"/>
    </row>
    <row r="45" spans="1:43" s="118" customFormat="1" ht="20.149999999999999" customHeight="1">
      <c r="A45" s="125"/>
      <c r="B45" s="350" t="s">
        <v>275</v>
      </c>
      <c r="C45" s="351"/>
      <c r="D45" s="69">
        <v>40</v>
      </c>
      <c r="E45" s="69">
        <v>31</v>
      </c>
      <c r="F45" s="370">
        <v>40</v>
      </c>
      <c r="G45" s="371"/>
      <c r="H45" s="372"/>
      <c r="I45" s="370">
        <v>47</v>
      </c>
      <c r="J45" s="371"/>
      <c r="K45" s="372"/>
      <c r="L45" s="370">
        <v>47</v>
      </c>
      <c r="M45" s="371"/>
      <c r="N45" s="372"/>
      <c r="O45" s="370">
        <v>33</v>
      </c>
      <c r="P45" s="371"/>
      <c r="Q45" s="372"/>
      <c r="R45" s="370">
        <v>40</v>
      </c>
      <c r="S45" s="371"/>
      <c r="T45" s="372"/>
      <c r="U45" s="370">
        <v>40</v>
      </c>
      <c r="V45" s="371"/>
      <c r="W45" s="372"/>
      <c r="X45" s="370">
        <v>33</v>
      </c>
      <c r="Y45" s="371"/>
      <c r="Z45" s="372"/>
      <c r="AA45" s="370">
        <v>33</v>
      </c>
      <c r="AB45" s="371"/>
      <c r="AC45" s="372"/>
      <c r="AD45" s="370">
        <v>33</v>
      </c>
      <c r="AE45" s="371"/>
      <c r="AF45" s="372"/>
      <c r="AG45" s="370">
        <v>40</v>
      </c>
      <c r="AH45" s="371"/>
      <c r="AI45" s="372"/>
      <c r="AJ45" s="278">
        <f t="shared" si="4"/>
        <v>457</v>
      </c>
      <c r="AK45" s="278"/>
      <c r="AL45" s="374"/>
      <c r="AM45" s="358">
        <f>ROUNDUP($AJ$45/$AJ$48,1)</f>
        <v>2</v>
      </c>
      <c r="AN45" s="359"/>
      <c r="AO45" s="117"/>
      <c r="AP45" s="117"/>
      <c r="AQ45" s="117"/>
    </row>
    <row r="46" spans="1:43" ht="20.149999999999999" customHeight="1">
      <c r="A46" s="349" t="s">
        <v>217</v>
      </c>
      <c r="B46" s="286"/>
      <c r="C46" s="287"/>
      <c r="D46" s="69">
        <v>1400</v>
      </c>
      <c r="E46" s="69">
        <v>1310</v>
      </c>
      <c r="F46" s="370">
        <v>1400</v>
      </c>
      <c r="G46" s="371"/>
      <c r="H46" s="372"/>
      <c r="I46" s="370">
        <v>1470</v>
      </c>
      <c r="J46" s="371"/>
      <c r="K46" s="372"/>
      <c r="L46" s="370">
        <v>1470</v>
      </c>
      <c r="M46" s="371"/>
      <c r="N46" s="372"/>
      <c r="O46" s="370">
        <v>1330</v>
      </c>
      <c r="P46" s="371"/>
      <c r="Q46" s="372"/>
      <c r="R46" s="370">
        <v>1400</v>
      </c>
      <c r="S46" s="371"/>
      <c r="T46" s="372"/>
      <c r="U46" s="370">
        <v>1400</v>
      </c>
      <c r="V46" s="371"/>
      <c r="W46" s="372"/>
      <c r="X46" s="370">
        <v>1330</v>
      </c>
      <c r="Y46" s="371"/>
      <c r="Z46" s="372"/>
      <c r="AA46" s="370">
        <v>1330</v>
      </c>
      <c r="AB46" s="371"/>
      <c r="AC46" s="372"/>
      <c r="AD46" s="370">
        <v>1330</v>
      </c>
      <c r="AE46" s="371"/>
      <c r="AF46" s="372"/>
      <c r="AG46" s="370">
        <v>1400</v>
      </c>
      <c r="AH46" s="371"/>
      <c r="AI46" s="372"/>
      <c r="AJ46" s="278">
        <f t="shared" si="4"/>
        <v>16570</v>
      </c>
      <c r="AK46" s="278"/>
      <c r="AL46" s="373">
        <f>ROUNDUP(AJ46/$AJ$48,1)</f>
        <v>70</v>
      </c>
      <c r="AM46" s="360"/>
      <c r="AN46" s="361"/>
      <c r="AO46"/>
      <c r="AP46"/>
      <c r="AQ46"/>
    </row>
    <row r="47" spans="1:43" s="118" customFormat="1" ht="20.149999999999999" customHeight="1">
      <c r="A47" s="124"/>
      <c r="B47" s="350" t="s">
        <v>275</v>
      </c>
      <c r="C47" s="351"/>
      <c r="D47" s="69">
        <v>400</v>
      </c>
      <c r="E47" s="69">
        <v>310</v>
      </c>
      <c r="F47" s="370">
        <v>400</v>
      </c>
      <c r="G47" s="371"/>
      <c r="H47" s="372"/>
      <c r="I47" s="370">
        <v>470</v>
      </c>
      <c r="J47" s="371"/>
      <c r="K47" s="372"/>
      <c r="L47" s="370">
        <v>470</v>
      </c>
      <c r="M47" s="371"/>
      <c r="N47" s="372"/>
      <c r="O47" s="370">
        <v>330</v>
      </c>
      <c r="P47" s="371"/>
      <c r="Q47" s="372"/>
      <c r="R47" s="370">
        <v>400</v>
      </c>
      <c r="S47" s="371"/>
      <c r="T47" s="372"/>
      <c r="U47" s="370">
        <v>400</v>
      </c>
      <c r="V47" s="371"/>
      <c r="W47" s="372"/>
      <c r="X47" s="370">
        <v>330</v>
      </c>
      <c r="Y47" s="371"/>
      <c r="Z47" s="372"/>
      <c r="AA47" s="370">
        <v>330</v>
      </c>
      <c r="AB47" s="371"/>
      <c r="AC47" s="372"/>
      <c r="AD47" s="370">
        <v>330</v>
      </c>
      <c r="AE47" s="371"/>
      <c r="AF47" s="372"/>
      <c r="AG47" s="370">
        <v>400</v>
      </c>
      <c r="AH47" s="371"/>
      <c r="AI47" s="372"/>
      <c r="AJ47" s="278">
        <f t="shared" si="4"/>
        <v>4570</v>
      </c>
      <c r="AK47" s="278"/>
      <c r="AL47" s="374"/>
      <c r="AM47" s="358">
        <f>ROUNDUP($AJ$47/$AJ$48,1)</f>
        <v>19.3</v>
      </c>
      <c r="AN47" s="359"/>
      <c r="AO47" s="117"/>
      <c r="AP47" s="117"/>
      <c r="AQ47" s="117"/>
    </row>
    <row r="48" spans="1:43" ht="20.149999999999999" customHeight="1">
      <c r="A48" s="334" t="s">
        <v>204</v>
      </c>
      <c r="B48" s="334"/>
      <c r="C48" s="334"/>
      <c r="D48" s="69">
        <v>20</v>
      </c>
      <c r="E48" s="69">
        <v>19</v>
      </c>
      <c r="F48" s="335">
        <v>20</v>
      </c>
      <c r="G48" s="335"/>
      <c r="H48" s="335"/>
      <c r="I48" s="335">
        <v>21</v>
      </c>
      <c r="J48" s="335"/>
      <c r="K48" s="335"/>
      <c r="L48" s="335">
        <v>21</v>
      </c>
      <c r="M48" s="335"/>
      <c r="N48" s="335"/>
      <c r="O48" s="335">
        <v>19</v>
      </c>
      <c r="P48" s="335"/>
      <c r="Q48" s="335"/>
      <c r="R48" s="335">
        <v>20</v>
      </c>
      <c r="S48" s="335"/>
      <c r="T48" s="335"/>
      <c r="U48" s="335">
        <v>20</v>
      </c>
      <c r="V48" s="335"/>
      <c r="W48" s="335"/>
      <c r="X48" s="335">
        <v>19</v>
      </c>
      <c r="Y48" s="335"/>
      <c r="Z48" s="335"/>
      <c r="AA48" s="335">
        <v>19</v>
      </c>
      <c r="AB48" s="335"/>
      <c r="AC48" s="335"/>
      <c r="AD48" s="335">
        <v>19</v>
      </c>
      <c r="AE48" s="335"/>
      <c r="AF48" s="335"/>
      <c r="AG48" s="335">
        <v>20</v>
      </c>
      <c r="AH48" s="335"/>
      <c r="AI48" s="335"/>
      <c r="AJ48" s="278">
        <f>+SUM(D48:AI48)</f>
        <v>237</v>
      </c>
      <c r="AK48" s="278"/>
      <c r="AL48" s="107"/>
      <c r="AM48" s="360"/>
      <c r="AN48" s="361"/>
      <c r="AO48"/>
      <c r="AP48"/>
      <c r="AQ48"/>
    </row>
    <row r="49" spans="1:40" ht="5.15" customHeight="1">
      <c r="A49" s="86"/>
      <c r="B49" s="86"/>
      <c r="C49" s="86"/>
      <c r="D49" s="126"/>
      <c r="E49" s="126"/>
      <c r="F49" s="126"/>
      <c r="G49" s="126"/>
      <c r="H49" s="12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65" t="s">
        <v>197</v>
      </c>
      <c r="B51" s="265"/>
      <c r="C51" s="265" t="s">
        <v>115</v>
      </c>
      <c r="D51" s="265"/>
      <c r="E51" s="264" t="s">
        <v>127</v>
      </c>
      <c r="F51" s="264"/>
      <c r="G51" s="264"/>
      <c r="H51" s="264"/>
      <c r="I51" s="311" t="s">
        <v>209</v>
      </c>
      <c r="J51" s="312"/>
      <c r="K51" s="312"/>
      <c r="L51" s="312"/>
      <c r="M51" s="312"/>
      <c r="N51" s="319"/>
      <c r="O51" s="311" t="s">
        <v>292</v>
      </c>
      <c r="P51" s="312"/>
      <c r="Q51" s="312"/>
      <c r="R51" s="312"/>
      <c r="S51" s="312"/>
      <c r="T51" s="319"/>
      <c r="U51"/>
      <c r="W51" s="67"/>
      <c r="X51" s="60"/>
      <c r="Y51" s="60"/>
      <c r="Z51" s="60"/>
      <c r="AA51" s="60"/>
      <c r="AB51" s="60"/>
      <c r="AC51" s="60"/>
      <c r="AD51" s="60"/>
      <c r="AE51" s="60"/>
      <c r="AF51" s="60"/>
      <c r="AG51" s="60"/>
      <c r="AH51" s="60"/>
      <c r="AI51" s="60"/>
      <c r="AJ51" s="106"/>
      <c r="AK51" s="60"/>
      <c r="AL51" s="67"/>
      <c r="AM51" s="67"/>
      <c r="AN51" s="62"/>
    </row>
    <row r="52" spans="1:40" ht="18" customHeight="1">
      <c r="A52" s="264" t="s">
        <v>208</v>
      </c>
      <c r="B52" s="264"/>
      <c r="C52" s="330">
        <f>ROUNDDOWN(IF(AL38&lt;=30,1,1+ROUNDUP((AL38-30)/30,0)),1)</f>
        <v>4</v>
      </c>
      <c r="D52" s="330"/>
      <c r="E52" s="330">
        <f>ROUNDDOWN(AL38/5,1)</f>
        <v>18.399999999999999</v>
      </c>
      <c r="F52" s="330"/>
      <c r="G52" s="330"/>
      <c r="H52" s="330"/>
      <c r="I52" s="368">
        <f>ROUNDDOWN($AL$41/9,1)+ROUNDDOWN(($AL$42-$AM$43)/6,1)+ROUNDDOWN($AM$43/12,1)+ROUNDDOWN(($AL$44-$AM$45)/4,1)+ROUNDDOWN($AM$45/8,1)+ROUNDDOWN(($AL$46-$AM$47)/2.5,1)+ROUNDDOWN($AM$47/5,1)</f>
        <v>26.400000000000002</v>
      </c>
      <c r="J52" s="352"/>
      <c r="K52" s="352"/>
      <c r="L52" s="352"/>
      <c r="M52" s="352"/>
      <c r="N52" s="352"/>
      <c r="O52" s="369">
        <v>1</v>
      </c>
      <c r="P52" s="369"/>
      <c r="Q52" s="369"/>
      <c r="R52" s="369"/>
      <c r="S52" s="369"/>
      <c r="T52" s="369"/>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324</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5" customHeight="1">
      <c r="A55" s="62"/>
      <c r="B55" s="67"/>
      <c r="C55" s="311" t="str">
        <f>IF(VLOOKUP($AK$2,選択肢!$A$1:$J$34,C60,FALSE)=0,"-",VLOOKUP($AK$2,選択肢!$A$1:$J$34,C60,FALSE))</f>
        <v>管理者</v>
      </c>
      <c r="D55" s="312"/>
      <c r="E55" s="318" t="str">
        <f>IF(VLOOKUP($AK$2,選択肢!$A$1:$J$34,E60,FALSE)=0,"-",VLOOKUP($AK$2,選択肢!$A$1:$J$34,E60,FALSE))</f>
        <v>サービス管理責任者</v>
      </c>
      <c r="F55" s="318"/>
      <c r="G55" s="318"/>
      <c r="H55" s="318"/>
      <c r="I55" s="311" t="str">
        <f>IF(VLOOKUP($AK$2,選択肢!$A$1:$J$34,I60,FALSE)=0,"-",VLOOKUP($AK$2,選択肢!$A$1:$J$34,I60,FALSE))</f>
        <v>世話人</v>
      </c>
      <c r="J55" s="312"/>
      <c r="K55" s="312"/>
      <c r="L55" s="312"/>
      <c r="M55" s="312"/>
      <c r="N55" s="319"/>
      <c r="O55" s="311" t="str">
        <f>IF(VLOOKUP($AK$2,選択肢!$A$1:$J$34,O60,FALSE)=0,"-",VLOOKUP($AK$2,選択肢!$A$1:$J$34,O60,FALSE))</f>
        <v>生活支援員</v>
      </c>
      <c r="P55" s="312"/>
      <c r="Q55" s="312"/>
      <c r="R55" s="312"/>
      <c r="S55" s="312"/>
      <c r="T55" s="319"/>
      <c r="U55" s="311" t="str">
        <f>IF(VLOOKUP($AK$2,選択肢!$A$1:$J$34,U60,FALSE)=0,"-",VLOOKUP($AK$2,選択肢!$A$1:$J$34,U60,FALSE))</f>
        <v>夜間支援従事者</v>
      </c>
      <c r="V55" s="312"/>
      <c r="W55" s="312"/>
      <c r="X55" s="312"/>
      <c r="Y55" s="312"/>
      <c r="Z55" s="319"/>
      <c r="AA55" s="311" t="str">
        <f>IF(VLOOKUP($AK$2,選択肢!$A$1:$J$34,AA60,FALSE)=0,"-",VLOOKUP($AK$2,選択肢!$A$1:$J$34,AA60,FALSE))</f>
        <v>-</v>
      </c>
      <c r="AB55" s="312"/>
      <c r="AC55" s="312"/>
      <c r="AD55" s="312"/>
      <c r="AE55" s="312"/>
      <c r="AF55" s="319"/>
      <c r="AG55" s="318" t="str">
        <f>IF(VLOOKUP($AK$2,選択肢!$A$1:$J$34,AG60,FALSE)=0,"-",VLOOKUP($AK$2,選択肢!$A$1:$J$34,AG60,FALSE))</f>
        <v>-</v>
      </c>
      <c r="AH55" s="318"/>
      <c r="AI55" s="318"/>
      <c r="AJ55" s="318"/>
      <c r="AK55" s="318"/>
      <c r="AL55" s="318" t="str">
        <f>IF(VLOOKUP($AK$2,選択肢!$A$1:$J$34,AL60,FALSE)=0,"-",VLOOKUP($AK$2,選択肢!$A$1:$J$34,AL60,FALSE))</f>
        <v>-</v>
      </c>
      <c r="AM55" s="318"/>
      <c r="AN55" s="62"/>
    </row>
    <row r="56" spans="1:40" ht="18" customHeight="1">
      <c r="A56" s="62"/>
      <c r="B56" s="67"/>
      <c r="C56" s="102" t="s">
        <v>56</v>
      </c>
      <c r="D56" s="102" t="s">
        <v>57</v>
      </c>
      <c r="E56" s="101" t="s">
        <v>56</v>
      </c>
      <c r="F56" s="317" t="s">
        <v>57</v>
      </c>
      <c r="G56" s="317"/>
      <c r="H56" s="317"/>
      <c r="I56" s="314" t="s">
        <v>56</v>
      </c>
      <c r="J56" s="315"/>
      <c r="K56" s="316"/>
      <c r="L56" s="314" t="s">
        <v>57</v>
      </c>
      <c r="M56" s="315"/>
      <c r="N56" s="316"/>
      <c r="O56" s="314" t="s">
        <v>56</v>
      </c>
      <c r="P56" s="315"/>
      <c r="Q56" s="316"/>
      <c r="R56" s="314" t="s">
        <v>57</v>
      </c>
      <c r="S56" s="315"/>
      <c r="T56" s="316"/>
      <c r="U56" s="314" t="s">
        <v>56</v>
      </c>
      <c r="V56" s="315"/>
      <c r="W56" s="316"/>
      <c r="X56" s="314" t="s">
        <v>57</v>
      </c>
      <c r="Y56" s="315"/>
      <c r="Z56" s="316"/>
      <c r="AA56" s="314" t="s">
        <v>56</v>
      </c>
      <c r="AB56" s="315"/>
      <c r="AC56" s="316"/>
      <c r="AD56" s="314" t="s">
        <v>57</v>
      </c>
      <c r="AE56" s="315"/>
      <c r="AF56" s="316"/>
      <c r="AG56" s="314" t="s">
        <v>56</v>
      </c>
      <c r="AH56" s="315"/>
      <c r="AI56" s="316"/>
      <c r="AJ56" s="314" t="s">
        <v>57</v>
      </c>
      <c r="AK56" s="316"/>
      <c r="AL56" s="101" t="s">
        <v>19</v>
      </c>
      <c r="AM56" s="101" t="s">
        <v>18</v>
      </c>
      <c r="AN56" s="62"/>
    </row>
    <row r="57" spans="1:40" ht="18" customHeight="1">
      <c r="A57" s="62"/>
      <c r="B57" s="75" t="s">
        <v>108</v>
      </c>
      <c r="C57" s="101">
        <f>COUNTIFS($B$12:$B$31,C$55,$C$12:$C$31,"A",$E$12:$E$31,"*")</f>
        <v>1</v>
      </c>
      <c r="D57" s="101">
        <f>COUNTIFS($B$12:$B$31,C$55,$C$12:$C$31,"B",$E$12:$E$31,"*")</f>
        <v>0</v>
      </c>
      <c r="E57" s="101">
        <f>COUNTIFS($B$12:$B$31,E$55,$C$12:$C$31,"A",$E$12:$E$31,"*")</f>
        <v>0</v>
      </c>
      <c r="F57" s="314">
        <f>COUNTIFS($B$12:$B$31,E$55,$C$12:$C$31,"B",$E$12:$E$31,"*")</f>
        <v>1</v>
      </c>
      <c r="G57" s="315"/>
      <c r="H57" s="316"/>
      <c r="I57" s="314">
        <f>COUNTIFS($B$12:$B$31,I$55,$C$12:$C$31,"A",$E$12:$E$31,"*")</f>
        <v>0</v>
      </c>
      <c r="J57" s="315"/>
      <c r="K57" s="316"/>
      <c r="L57" s="314">
        <f>COUNTIFS($B$12:$B$31,I$55,$C$12:$C$31,"B",$E$12:$E$31,"*")</f>
        <v>0</v>
      </c>
      <c r="M57" s="315"/>
      <c r="N57" s="316"/>
      <c r="O57" s="314">
        <f>COUNTIFS($B$12:$B$31,O$55,$C$12:$C$31,"A",$E$12:$E$31,"*")</f>
        <v>0</v>
      </c>
      <c r="P57" s="315"/>
      <c r="Q57" s="316"/>
      <c r="R57" s="314">
        <f>COUNTIFS($B$12:$B$31,O$55,$C$12:$C$31,"B",$E$12:$E$31,"*")</f>
        <v>0</v>
      </c>
      <c r="S57" s="315"/>
      <c r="T57" s="316"/>
      <c r="U57" s="314">
        <f>COUNTIFS($B$12:$B$31,U$55,$C$12:$C$31,"A",$E$12:$E$31,"*")</f>
        <v>0</v>
      </c>
      <c r="V57" s="315"/>
      <c r="W57" s="316"/>
      <c r="X57" s="314">
        <f>COUNTIFS($B$12:$B$31,U$55,$C$12:$C$31,"B",$E$12:$E$31,"*")</f>
        <v>0</v>
      </c>
      <c r="Y57" s="315"/>
      <c r="Z57" s="316"/>
      <c r="AA57" s="314">
        <f>COUNTIFS($B$12:$B$31,AA$55,$C$12:$C$31,"A",$E$12:$E$31,"*")</f>
        <v>0</v>
      </c>
      <c r="AB57" s="315"/>
      <c r="AC57" s="316"/>
      <c r="AD57" s="314">
        <f>COUNTIFS($B$12:$B$31,AA$55,$C$12:$C$31,"B",$E$12:$E$31,"*")</f>
        <v>0</v>
      </c>
      <c r="AE57" s="315"/>
      <c r="AF57" s="316"/>
      <c r="AG57" s="314">
        <f>COUNTIFS($B$12:$B$31,AG$55,$C$12:$C$31,"A",$E$12:$E$31,"*")</f>
        <v>0</v>
      </c>
      <c r="AH57" s="315"/>
      <c r="AI57" s="316"/>
      <c r="AJ57" s="314">
        <f>COUNTIFS($B$12:$B$31,AG$55,$C$12:$C$31,"B",$E$12:$E$31,"*")</f>
        <v>0</v>
      </c>
      <c r="AK57" s="316"/>
      <c r="AL57" s="101">
        <f>COUNTIFS($B$12:$B$31,AL$55,$C$12:$C$31,"A",$E$12:$E$31,"*")</f>
        <v>0</v>
      </c>
      <c r="AM57" s="101">
        <f>COUNTIFS($B$12:$B$31,AL$55,$C$12:$C$31,"B",$E$12:$E$31,"*")</f>
        <v>0</v>
      </c>
      <c r="AN57" s="62"/>
    </row>
    <row r="58" spans="1:40" ht="18" customHeight="1">
      <c r="A58" s="62"/>
      <c r="B58" s="82" t="s">
        <v>109</v>
      </c>
      <c r="C58" s="113"/>
      <c r="D58" s="113"/>
      <c r="E58" s="101">
        <f>COUNTIFS($B$12:$B$31,E$55,$C$12:$C$31,"C",$E$12:$E$31,"*")</f>
        <v>0</v>
      </c>
      <c r="F58" s="314">
        <f>COUNTIFS($B$12:$B$31,E$55,$C$12:$C$31,"D",$E$12:$E$31,"*")</f>
        <v>0</v>
      </c>
      <c r="G58" s="315"/>
      <c r="H58" s="316"/>
      <c r="I58" s="314">
        <f>COUNTIFS($B$12:$B$31,I$55,$C$12:$C$31,"C",$E$12:$E$31,"*")</f>
        <v>1</v>
      </c>
      <c r="J58" s="315"/>
      <c r="K58" s="316"/>
      <c r="L58" s="314">
        <f>COUNTIFS($B$12:$B$31,I$55,$C$12:$C$31,"D",$E$12:$E$31,"*")</f>
        <v>1</v>
      </c>
      <c r="M58" s="315"/>
      <c r="N58" s="316"/>
      <c r="O58" s="314">
        <f>COUNTIFS($B$12:$B$31,O$55,$C$12:$C$31,"C",$E$12:$E$31,"*")</f>
        <v>0</v>
      </c>
      <c r="P58" s="315"/>
      <c r="Q58" s="316"/>
      <c r="R58" s="314">
        <f>COUNTIFS($B$12:$B$31,O$55,$C$12:$C$31,"D",$E$12:$E$31,"*")</f>
        <v>0</v>
      </c>
      <c r="S58" s="315"/>
      <c r="T58" s="316"/>
      <c r="U58" s="314">
        <f>COUNTIFS($B$12:$B$31,U$55,$C$12:$C$31,"C",$E$12:$E$31,"*")</f>
        <v>0</v>
      </c>
      <c r="V58" s="315"/>
      <c r="W58" s="316"/>
      <c r="X58" s="314">
        <f>COUNTIFS($B$12:$B$31,U$55,$C$12:$C$31,"D",$E$12:$E$31,"*")</f>
        <v>0</v>
      </c>
      <c r="Y58" s="315"/>
      <c r="Z58" s="316"/>
      <c r="AA58" s="314">
        <f>COUNTIFS($B$12:$B$31,AA$55,$C$12:$C$31,"C",$E$12:$E$31,"*")</f>
        <v>0</v>
      </c>
      <c r="AB58" s="315"/>
      <c r="AC58" s="316"/>
      <c r="AD58" s="314">
        <f>COUNTIFS($B$12:$B$31,AA$55,$C$12:$C$31,"D",$E$12:$E$31,"*")</f>
        <v>0</v>
      </c>
      <c r="AE58" s="315"/>
      <c r="AF58" s="316"/>
      <c r="AG58" s="314">
        <f>COUNTIFS($B$12:$B$31,AG$55,$C$12:$C$31,"C",$E$12:$E$31,"*")</f>
        <v>0</v>
      </c>
      <c r="AH58" s="315"/>
      <c r="AI58" s="316"/>
      <c r="AJ58" s="314">
        <f>COUNTIFS($B$12:$B$31,AG$55,$C$12:$C$31,"D",$E$12:$E$31,"*")</f>
        <v>0</v>
      </c>
      <c r="AK58" s="316"/>
      <c r="AL58" s="101">
        <f>COUNTIFS($B$12:$B$31,AL$55,$C$12:$C$31,"C",$E$12:$E$31,"*")</f>
        <v>0</v>
      </c>
      <c r="AM58" s="101">
        <f>COUNTIFS($B$12:$B$31,AL$55,$C$12:$C$31,"D",$E$12:$E$31,"*")</f>
        <v>0</v>
      </c>
      <c r="AN58" s="62"/>
    </row>
    <row r="59" spans="1:40" ht="25" customHeight="1">
      <c r="A59" s="62"/>
      <c r="B59" s="82" t="s">
        <v>196</v>
      </c>
      <c r="C59" s="353"/>
      <c r="D59" s="354"/>
      <c r="E59" s="311">
        <f>IF($AK$4="４週",SUMIFS($AK$12:$AK$31,$B$12:$B$31,E55)/4/$AH$6,IF($AK$4="歴月",SUMIFS($AK$12:$AK$31,$B$12:$B$31,E55)/$AL$6,"記載する期間を選択してください"))</f>
        <v>0</v>
      </c>
      <c r="F59" s="312"/>
      <c r="G59" s="312"/>
      <c r="H59" s="319"/>
      <c r="I59" s="311">
        <f>IF($AK$4="４週",SUMIFS($AK$12:$AK$31,$B$12:$B$31,I55)/4/$AH$6,IF($AK$4="歴月",SUMIFS($AK$12:$AK$31,$B$12:$B$31,I55)/$AL$6,"記載する期間を選択してください"))</f>
        <v>0</v>
      </c>
      <c r="J59" s="312"/>
      <c r="K59" s="312"/>
      <c r="L59" s="312"/>
      <c r="M59" s="312"/>
      <c r="N59" s="319"/>
      <c r="O59" s="311">
        <f>IF($AK$4="４週",SUMIFS($AK$12:$AK$31,$B$12:$B$31,O55)/4/$AH$6,IF($AK$4="歴月",SUMIFS($AK$12:$AK$31,$B$12:$B$31,O55)/$AL$6,"記載する期間を選択してください"))</f>
        <v>0</v>
      </c>
      <c r="P59" s="312"/>
      <c r="Q59" s="312"/>
      <c r="R59" s="312"/>
      <c r="S59" s="312"/>
      <c r="T59" s="319"/>
      <c r="U59" s="365"/>
      <c r="V59" s="366"/>
      <c r="W59" s="366"/>
      <c r="X59" s="366"/>
      <c r="Y59" s="366"/>
      <c r="Z59" s="367"/>
      <c r="AA59" s="311">
        <f>IF($AK$4="４週",SUMIFS($AK$12:$AK$31,$B$12:$B$31,AA55)/4/$AH$6,IF($AK$4="歴月",SUMIFS($AK$12:$AK$31,$B$12:$B$31,AA55)/$AL$6,"記載する期間を選択してください"))</f>
        <v>0</v>
      </c>
      <c r="AB59" s="312"/>
      <c r="AC59" s="312"/>
      <c r="AD59" s="312"/>
      <c r="AE59" s="312"/>
      <c r="AF59" s="319"/>
      <c r="AG59" s="311">
        <f>IF($AK$4="４週",SUMIFS($AK$12:$AK$31,$B$12:$B$31,AG55)/4/$AH$6,IF($AK$4="歴月",SUMIFS($AK$12:$AK$31,$B$12:$B$31,AG55)/$AL$6,"記載する期間を選択してください"))</f>
        <v>0</v>
      </c>
      <c r="AH59" s="312"/>
      <c r="AI59" s="312"/>
      <c r="AJ59" s="312"/>
      <c r="AK59" s="319"/>
      <c r="AL59" s="311">
        <f>IF($AK$4="４週",SUMIFS($AK$12:$AK$31,$B$12:$B$31,AL55)/4/$AH$6,IF($AK$4="歴月",SUMIFS($AK$12:$AK$31,$B$12:$B$31,AL55)/$AL$6,"記載する期間を選択してください"))</f>
        <v>0</v>
      </c>
      <c r="AM59" s="319"/>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170</v>
      </c>
      <c r="B66" s="94"/>
      <c r="C66" s="60"/>
      <c r="D66" s="60"/>
      <c r="E66" s="60"/>
      <c r="F66" s="60"/>
      <c r="G66" s="60"/>
    </row>
    <row r="67" spans="1:39" ht="15" customHeight="1">
      <c r="A67" s="60" t="s">
        <v>171</v>
      </c>
      <c r="B67" s="94"/>
      <c r="C67" s="60"/>
      <c r="D67" s="60"/>
      <c r="E67" s="60"/>
      <c r="F67" s="60"/>
      <c r="G67" s="60"/>
    </row>
    <row r="68" spans="1:39" ht="15" customHeight="1">
      <c r="A68" s="60"/>
      <c r="B68" s="75" t="s">
        <v>172</v>
      </c>
      <c r="C68" s="265" t="s">
        <v>173</v>
      </c>
      <c r="D68" s="265"/>
      <c r="E68" s="265"/>
      <c r="F68" s="60"/>
      <c r="G68" s="60"/>
    </row>
    <row r="69" spans="1:39" ht="15" customHeight="1">
      <c r="A69" s="60"/>
      <c r="B69" s="97" t="s">
        <v>186</v>
      </c>
      <c r="C69" s="278" t="s">
        <v>174</v>
      </c>
      <c r="D69" s="278"/>
      <c r="E69" s="278"/>
      <c r="F69" s="60"/>
      <c r="G69" s="60"/>
    </row>
    <row r="70" spans="1:39" ht="15" customHeight="1">
      <c r="A70" s="60"/>
      <c r="B70" s="97" t="s">
        <v>187</v>
      </c>
      <c r="C70" s="278" t="s">
        <v>175</v>
      </c>
      <c r="D70" s="278"/>
      <c r="E70" s="278"/>
      <c r="F70" s="60"/>
      <c r="G70" s="60"/>
    </row>
    <row r="71" spans="1:39" ht="15" customHeight="1">
      <c r="A71" s="60"/>
      <c r="B71" s="97" t="s">
        <v>188</v>
      </c>
      <c r="C71" s="278" t="s">
        <v>176</v>
      </c>
      <c r="D71" s="278"/>
      <c r="E71" s="278"/>
      <c r="F71" s="60"/>
      <c r="G71" s="60"/>
    </row>
    <row r="72" spans="1:39" ht="15" customHeight="1">
      <c r="A72" s="60"/>
      <c r="B72" s="97" t="s">
        <v>189</v>
      </c>
      <c r="C72" s="278" t="s">
        <v>177</v>
      </c>
      <c r="D72" s="278"/>
      <c r="E72" s="278"/>
      <c r="F72" s="60"/>
      <c r="G72" s="60"/>
    </row>
    <row r="73" spans="1:39" ht="15" customHeight="1">
      <c r="A73" s="60"/>
      <c r="B73" s="60" t="s">
        <v>178</v>
      </c>
      <c r="C73" s="60"/>
      <c r="D73" s="60"/>
      <c r="E73" s="60"/>
      <c r="F73" s="60"/>
      <c r="G73" s="60"/>
    </row>
    <row r="74" spans="1:39" ht="15" customHeight="1">
      <c r="A74" s="60"/>
      <c r="B74" s="60" t="s">
        <v>190</v>
      </c>
      <c r="C74" s="60"/>
      <c r="D74" s="60"/>
      <c r="E74" s="60"/>
      <c r="F74" s="60"/>
      <c r="G74" s="60"/>
    </row>
    <row r="75" spans="1:39" ht="15" customHeight="1">
      <c r="A75" s="60"/>
      <c r="B75" s="60" t="s">
        <v>179</v>
      </c>
      <c r="C75" s="60"/>
      <c r="D75" s="60"/>
      <c r="E75" s="60"/>
      <c r="F75" s="60"/>
      <c r="G75" s="60"/>
    </row>
    <row r="76" spans="1:39" ht="15" customHeight="1">
      <c r="A76" s="60" t="s">
        <v>180</v>
      </c>
      <c r="B76" s="94"/>
      <c r="C76" s="60"/>
      <c r="D76" s="60"/>
      <c r="E76" s="60"/>
      <c r="F76" s="60"/>
      <c r="G76" s="60"/>
    </row>
    <row r="77" spans="1:39" ht="15" customHeight="1">
      <c r="A77" s="60" t="s">
        <v>311</v>
      </c>
      <c r="B77" s="94"/>
      <c r="C77" s="60"/>
      <c r="D77" s="60"/>
      <c r="E77" s="60"/>
      <c r="F77" s="60"/>
      <c r="G77" s="60"/>
    </row>
    <row r="78" spans="1:39" ht="15" customHeight="1">
      <c r="A78" s="60" t="s">
        <v>191</v>
      </c>
      <c r="B78" s="94"/>
      <c r="C78" s="60"/>
      <c r="D78" s="60"/>
      <c r="E78" s="60"/>
      <c r="F78" s="60"/>
      <c r="G78" s="60"/>
    </row>
    <row r="79" spans="1:39" ht="15" customHeight="1">
      <c r="A79" s="60" t="s">
        <v>182</v>
      </c>
      <c r="B79" s="94"/>
      <c r="C79" s="60"/>
      <c r="D79" s="60"/>
      <c r="E79" s="60"/>
      <c r="F79" s="60"/>
      <c r="G79" s="60"/>
    </row>
    <row r="80" spans="1:39" ht="15" customHeight="1">
      <c r="A80" s="60" t="s">
        <v>314</v>
      </c>
      <c r="B80" s="94"/>
      <c r="C80" s="60"/>
      <c r="D80" s="60"/>
      <c r="E80" s="60"/>
      <c r="F80" s="60"/>
      <c r="G80" s="60"/>
    </row>
    <row r="81" spans="1:7" ht="15" customHeight="1">
      <c r="A81" s="60" t="s">
        <v>315</v>
      </c>
      <c r="B81" s="94"/>
      <c r="C81" s="60"/>
      <c r="D81" s="60"/>
      <c r="E81" s="60"/>
      <c r="F81" s="60"/>
      <c r="G81" s="60"/>
    </row>
    <row r="82" spans="1:7" ht="15" customHeight="1">
      <c r="A82" s="60"/>
      <c r="B82" s="60" t="s">
        <v>316</v>
      </c>
      <c r="C82" s="60"/>
      <c r="D82" s="60"/>
      <c r="E82" s="60"/>
      <c r="F82" s="60"/>
      <c r="G82" s="60"/>
    </row>
    <row r="83" spans="1:7" ht="15" customHeight="1">
      <c r="A83" s="60"/>
      <c r="B83" s="60" t="s">
        <v>317</v>
      </c>
      <c r="C83" s="60"/>
      <c r="D83" s="60"/>
      <c r="E83" s="60"/>
      <c r="F83" s="60"/>
      <c r="G83" s="60"/>
    </row>
    <row r="84" spans="1:7" ht="15" customHeight="1">
      <c r="A84" s="60" t="s">
        <v>318</v>
      </c>
      <c r="B84" s="94"/>
      <c r="C84" s="60"/>
      <c r="D84" s="60"/>
      <c r="E84" s="60"/>
      <c r="F84" s="60"/>
      <c r="G84" s="60"/>
    </row>
    <row r="85" spans="1:7" ht="15" customHeight="1">
      <c r="A85" s="60" t="s">
        <v>183</v>
      </c>
      <c r="B85" s="94"/>
      <c r="C85" s="60"/>
      <c r="D85" s="60"/>
      <c r="E85" s="60"/>
      <c r="F85" s="60"/>
      <c r="G85" s="60"/>
    </row>
    <row r="86" spans="1:7" ht="15" customHeight="1">
      <c r="A86" s="60" t="s">
        <v>319</v>
      </c>
      <c r="B86" s="94"/>
      <c r="C86" s="60"/>
      <c r="D86" s="60"/>
      <c r="E86" s="60"/>
      <c r="F86" s="60"/>
      <c r="G86" s="60"/>
    </row>
    <row r="87" spans="1:7" ht="15" customHeight="1">
      <c r="A87" s="60" t="s">
        <v>320</v>
      </c>
      <c r="B87" s="94"/>
      <c r="C87" s="60"/>
      <c r="D87" s="60"/>
      <c r="E87" s="60"/>
      <c r="F87" s="60"/>
      <c r="G87" s="60"/>
    </row>
    <row r="88" spans="1:7" ht="15" customHeight="1">
      <c r="A88" s="60" t="s">
        <v>184</v>
      </c>
      <c r="B88" s="94"/>
      <c r="C88" s="60"/>
      <c r="D88" s="60"/>
      <c r="E88" s="60"/>
      <c r="F88" s="60"/>
      <c r="G88" s="60"/>
    </row>
    <row r="89" spans="1:7" ht="15" customHeight="1">
      <c r="A89" s="60" t="s">
        <v>185</v>
      </c>
      <c r="B89" s="94"/>
      <c r="C89" s="60"/>
      <c r="D89" s="60"/>
      <c r="E89" s="60"/>
      <c r="F89" s="60"/>
      <c r="G89" s="60"/>
    </row>
    <row r="90" spans="1:7" ht="15" customHeight="1">
      <c r="A90" s="60" t="s">
        <v>321</v>
      </c>
      <c r="B90" s="94"/>
      <c r="C90" s="60"/>
      <c r="D90" s="60"/>
      <c r="E90" s="60"/>
      <c r="F90" s="60"/>
      <c r="G90" s="60"/>
    </row>
    <row r="91" spans="1:7" ht="15" customHeight="1">
      <c r="A91" s="60" t="s">
        <v>322</v>
      </c>
      <c r="B91" s="94"/>
      <c r="C91" s="60"/>
      <c r="D91" s="60"/>
      <c r="E91" s="60"/>
      <c r="F91" s="60"/>
      <c r="G91" s="60"/>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7">
    <dataValidation type="list" allowBlank="1" showInputMessage="1" sqref="B14:B31" xr:uid="{00000000-0002-0000-1200-000000000000}">
      <formula1>INDIRECT($AK$2)</formula1>
    </dataValidation>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hyperlinks>
    <hyperlink ref="A1" location="Sheet1!A1" display="目次" xr:uid="{0C2B51EE-42B5-4868-BB13-C1DE78F8E3DF}"/>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5" max="39" man="1"/>
    <brk id="7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2"/>
  <sheetViews>
    <sheetView showGridLines="0" view="pageBreakPreview" zoomScaleNormal="100" zoomScaleSheetLayoutView="100" workbookViewId="0"/>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128</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160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116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t="s">
        <v>117</v>
      </c>
      <c r="C16" s="83" t="s">
        <v>186</v>
      </c>
      <c r="D16" s="104"/>
      <c r="E16" s="105" t="s">
        <v>279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227</v>
      </c>
      <c r="B37" s="67"/>
      <c r="C37" s="67"/>
      <c r="D37" s="67"/>
      <c r="E37" s="67"/>
      <c r="F37" s="67"/>
      <c r="G37" s="60"/>
      <c r="H37" s="60"/>
      <c r="I37" s="60"/>
      <c r="J37" s="60"/>
      <c r="K37" s="60"/>
      <c r="L37" s="60"/>
      <c r="M37" s="60"/>
      <c r="N37" s="60"/>
      <c r="O37" s="60"/>
      <c r="AM37" s="67"/>
      <c r="AN37" s="62"/>
    </row>
    <row r="38" spans="1:43" ht="25" customHeight="1">
      <c r="A38"/>
      <c r="B38" s="274" t="s">
        <v>240</v>
      </c>
      <c r="C38" s="276"/>
      <c r="D38" s="274" t="s">
        <v>228</v>
      </c>
      <c r="E38" s="276"/>
      <c r="F38" s="375" t="s">
        <v>239</v>
      </c>
      <c r="G38" s="376"/>
      <c r="H38" s="376"/>
      <c r="I38" s="376"/>
      <c r="J38" s="376"/>
      <c r="K38" s="377"/>
      <c r="L38" s="375" t="s">
        <v>229</v>
      </c>
      <c r="M38" s="376"/>
      <c r="N38" s="376"/>
      <c r="O38" s="376"/>
      <c r="P38" s="376"/>
      <c r="Q38" s="377"/>
      <c r="R38" s="375" t="s">
        <v>230</v>
      </c>
      <c r="S38" s="376"/>
      <c r="T38" s="376"/>
      <c r="U38" s="376"/>
      <c r="V38" s="376"/>
      <c r="W38" s="377"/>
      <c r="X38" s="375" t="s">
        <v>231</v>
      </c>
      <c r="Y38" s="376"/>
      <c r="Z38" s="376"/>
      <c r="AA38" s="376"/>
      <c r="AB38" s="376"/>
      <c r="AC38" s="377"/>
      <c r="AD38"/>
      <c r="AE38"/>
      <c r="AF38"/>
      <c r="AG38"/>
      <c r="AH38"/>
      <c r="AI38"/>
      <c r="AJ38"/>
      <c r="AK38"/>
      <c r="AL38"/>
      <c r="AM38"/>
      <c r="AN38"/>
      <c r="AO38"/>
      <c r="AP38"/>
      <c r="AQ38"/>
    </row>
    <row r="39" spans="1:43" ht="18" customHeight="1">
      <c r="A39"/>
      <c r="B39" s="274" t="s">
        <v>241</v>
      </c>
      <c r="C39" s="276"/>
      <c r="D39" s="378" t="s">
        <v>277</v>
      </c>
      <c r="E39" s="379"/>
      <c r="F39" s="378" t="s">
        <v>277</v>
      </c>
      <c r="G39" s="380"/>
      <c r="H39" s="380"/>
      <c r="I39" s="380"/>
      <c r="J39" s="380"/>
      <c r="K39" s="379"/>
      <c r="L39" s="378"/>
      <c r="M39" s="380"/>
      <c r="N39" s="380"/>
      <c r="O39" s="380"/>
      <c r="P39" s="380"/>
      <c r="Q39" s="379"/>
      <c r="R39" s="378"/>
      <c r="S39" s="380"/>
      <c r="T39" s="380"/>
      <c r="U39" s="380"/>
      <c r="V39" s="380"/>
      <c r="W39" s="379"/>
      <c r="X39" s="378"/>
      <c r="Y39" s="380"/>
      <c r="Z39" s="380"/>
      <c r="AA39" s="380"/>
      <c r="AB39" s="380"/>
      <c r="AC39" s="379"/>
      <c r="AD39"/>
      <c r="AE39"/>
      <c r="AF39"/>
      <c r="AG39"/>
      <c r="AH39"/>
      <c r="AI39"/>
      <c r="AJ39"/>
      <c r="AK39"/>
      <c r="AL39"/>
      <c r="AM39"/>
      <c r="AN39"/>
      <c r="AO39"/>
      <c r="AP39"/>
      <c r="AQ39"/>
    </row>
    <row r="40" spans="1:43" ht="25" customHeight="1">
      <c r="A40"/>
      <c r="B40" s="264" t="s">
        <v>242</v>
      </c>
      <c r="C40" s="264"/>
      <c r="D40" s="382"/>
      <c r="E40" s="382"/>
      <c r="F40" s="383">
        <v>20</v>
      </c>
      <c r="G40" s="383"/>
      <c r="H40" s="383"/>
      <c r="I40" s="383"/>
      <c r="J40" s="383"/>
      <c r="K40" s="383"/>
      <c r="L40" s="383"/>
      <c r="M40" s="383"/>
      <c r="N40" s="383"/>
      <c r="O40" s="383"/>
      <c r="P40" s="383"/>
      <c r="Q40" s="383"/>
      <c r="R40" s="383"/>
      <c r="S40" s="383"/>
      <c r="T40" s="383"/>
      <c r="U40" s="383"/>
      <c r="V40" s="383"/>
      <c r="W40" s="383"/>
      <c r="X40" s="383"/>
      <c r="Y40" s="383"/>
      <c r="Z40" s="383"/>
      <c r="AA40" s="383"/>
      <c r="AB40" s="383"/>
      <c r="AC40" s="383"/>
      <c r="AD40"/>
      <c r="AE40"/>
      <c r="AF40"/>
      <c r="AG40"/>
      <c r="AH40"/>
      <c r="AI40"/>
      <c r="AJ40"/>
      <c r="AK40"/>
      <c r="AL40"/>
      <c r="AM40"/>
      <c r="AN40"/>
      <c r="AO40"/>
      <c r="AP40"/>
      <c r="AQ40"/>
    </row>
    <row r="41" spans="1:43" ht="5.15" customHeight="1">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c r="A42" s="68" t="s">
        <v>289</v>
      </c>
      <c r="B42" s="67"/>
      <c r="C42" s="67"/>
      <c r="D42" s="67"/>
      <c r="E42" s="67"/>
      <c r="F42" s="67"/>
      <c r="G42" s="60"/>
      <c r="H42" s="60"/>
      <c r="I42" s="60"/>
      <c r="J42" s="60"/>
      <c r="K42" s="60"/>
      <c r="L42" s="60"/>
      <c r="M42" s="60"/>
      <c r="N42" s="60"/>
      <c r="O42" s="60"/>
      <c r="AM42" s="67"/>
      <c r="AN42" s="62"/>
    </row>
    <row r="43" spans="1:43" ht="25" customHeight="1">
      <c r="A43" s="265"/>
      <c r="B43" s="265"/>
      <c r="C43" s="265"/>
      <c r="D43" s="98">
        <v>4</v>
      </c>
      <c r="E43" s="98">
        <v>5</v>
      </c>
      <c r="F43" s="336">
        <v>6</v>
      </c>
      <c r="G43" s="336"/>
      <c r="H43" s="336"/>
      <c r="I43" s="336">
        <v>7</v>
      </c>
      <c r="J43" s="336"/>
      <c r="K43" s="336"/>
      <c r="L43" s="336">
        <v>8</v>
      </c>
      <c r="M43" s="336"/>
      <c r="N43" s="336"/>
      <c r="O43" s="336">
        <v>9</v>
      </c>
      <c r="P43" s="336"/>
      <c r="Q43" s="336"/>
      <c r="R43" s="336">
        <v>10</v>
      </c>
      <c r="S43" s="336"/>
      <c r="T43" s="336"/>
      <c r="U43" s="336">
        <v>11</v>
      </c>
      <c r="V43" s="336"/>
      <c r="W43" s="336"/>
      <c r="X43" s="336">
        <v>12</v>
      </c>
      <c r="Y43" s="336"/>
      <c r="Z43" s="336"/>
      <c r="AA43" s="336">
        <v>1</v>
      </c>
      <c r="AB43" s="336"/>
      <c r="AC43" s="336"/>
      <c r="AD43" s="336">
        <v>2</v>
      </c>
      <c r="AE43" s="336"/>
      <c r="AF43" s="336"/>
      <c r="AG43" s="336">
        <v>3</v>
      </c>
      <c r="AH43" s="336"/>
      <c r="AI43" s="336"/>
      <c r="AJ43" s="265" t="s">
        <v>154</v>
      </c>
      <c r="AK43" s="265"/>
      <c r="AL43" s="82" t="s">
        <v>207</v>
      </c>
      <c r="AM43" s="82" t="s">
        <v>218</v>
      </c>
      <c r="AN43"/>
      <c r="AO43"/>
      <c r="AP43"/>
      <c r="AQ43"/>
    </row>
    <row r="44" spans="1:43" ht="18" customHeight="1">
      <c r="A44" s="334" t="s">
        <v>212</v>
      </c>
      <c r="B44" s="334"/>
      <c r="C44" s="334"/>
      <c r="D44" s="72">
        <f>SUM(D45:D49)</f>
        <v>1840</v>
      </c>
      <c r="E44" s="72">
        <f>SUM(E45:E49)</f>
        <v>1728</v>
      </c>
      <c r="F44" s="330">
        <f>SUM(F45:H49)</f>
        <v>1840</v>
      </c>
      <c r="G44" s="330"/>
      <c r="H44" s="330"/>
      <c r="I44" s="330">
        <f>SUM(I45:K49)</f>
        <v>1932</v>
      </c>
      <c r="J44" s="330"/>
      <c r="K44" s="330"/>
      <c r="L44" s="330">
        <f>SUM(L45:N49)</f>
        <v>1932</v>
      </c>
      <c r="M44" s="330"/>
      <c r="N44" s="330"/>
      <c r="O44" s="330">
        <f>SUM(O45:Q49)</f>
        <v>1748</v>
      </c>
      <c r="P44" s="330"/>
      <c r="Q44" s="330"/>
      <c r="R44" s="330">
        <f>SUM(R45:T49)</f>
        <v>1840</v>
      </c>
      <c r="S44" s="330"/>
      <c r="T44" s="330"/>
      <c r="U44" s="330">
        <f>SUM(U45:W49)</f>
        <v>1840</v>
      </c>
      <c r="V44" s="330"/>
      <c r="W44" s="330"/>
      <c r="X44" s="330">
        <f>SUM(X45:Z49)</f>
        <v>1748</v>
      </c>
      <c r="Y44" s="330"/>
      <c r="Z44" s="330"/>
      <c r="AA44" s="330">
        <f>SUM(AA45:AC49)</f>
        <v>1748</v>
      </c>
      <c r="AB44" s="330"/>
      <c r="AC44" s="330"/>
      <c r="AD44" s="330">
        <f>SUM(AD45:AF49)</f>
        <v>1748</v>
      </c>
      <c r="AE44" s="330"/>
      <c r="AF44" s="330"/>
      <c r="AG44" s="330">
        <f>SUM(AG45:AI49)</f>
        <v>1840</v>
      </c>
      <c r="AH44" s="330"/>
      <c r="AI44" s="330"/>
      <c r="AJ44" s="278">
        <f t="shared" ref="AJ44:AJ49" si="3">SUM(D44:AI44)</f>
        <v>21784</v>
      </c>
      <c r="AK44" s="278"/>
      <c r="AL44" s="337">
        <f>ROUNDUP(((AJ44-AJ50-AJ51)+AJ50*0.5+AJ51*0.75)/AJ52,1)</f>
        <v>84.199999999999989</v>
      </c>
      <c r="AM44" s="337">
        <f>ROUND((2*AJ45+3*AJ46+4*AJ47+5*AJ48+6*AJ49)/AJ44,1)</f>
        <v>4.7</v>
      </c>
      <c r="AN44"/>
      <c r="AO44"/>
      <c r="AP44"/>
      <c r="AQ44"/>
    </row>
    <row r="45" spans="1:43" ht="18" customHeight="1">
      <c r="A45" s="285" t="s">
        <v>213</v>
      </c>
      <c r="B45" s="286"/>
      <c r="C45" s="287"/>
      <c r="D45" s="69">
        <v>100</v>
      </c>
      <c r="E45" s="69">
        <v>95</v>
      </c>
      <c r="F45" s="335">
        <v>100</v>
      </c>
      <c r="G45" s="335"/>
      <c r="H45" s="335"/>
      <c r="I45" s="335">
        <v>105</v>
      </c>
      <c r="J45" s="335"/>
      <c r="K45" s="335"/>
      <c r="L45" s="335">
        <v>105</v>
      </c>
      <c r="M45" s="335"/>
      <c r="N45" s="335"/>
      <c r="O45" s="335">
        <v>95</v>
      </c>
      <c r="P45" s="335"/>
      <c r="Q45" s="335"/>
      <c r="R45" s="335">
        <v>100</v>
      </c>
      <c r="S45" s="335"/>
      <c r="T45" s="335"/>
      <c r="U45" s="335">
        <v>100</v>
      </c>
      <c r="V45" s="335"/>
      <c r="W45" s="335"/>
      <c r="X45" s="335">
        <v>95</v>
      </c>
      <c r="Y45" s="335"/>
      <c r="Z45" s="335"/>
      <c r="AA45" s="335">
        <v>95</v>
      </c>
      <c r="AB45" s="335"/>
      <c r="AC45" s="335"/>
      <c r="AD45" s="335">
        <v>95</v>
      </c>
      <c r="AE45" s="335"/>
      <c r="AF45" s="335"/>
      <c r="AG45" s="335">
        <v>100</v>
      </c>
      <c r="AH45" s="335"/>
      <c r="AI45" s="335"/>
      <c r="AJ45" s="278">
        <f t="shared" si="3"/>
        <v>1185</v>
      </c>
      <c r="AK45" s="278"/>
      <c r="AL45" s="339"/>
      <c r="AM45" s="339"/>
      <c r="AN45"/>
      <c r="AO45"/>
      <c r="AP45"/>
      <c r="AQ45"/>
    </row>
    <row r="46" spans="1:43" ht="18" customHeight="1">
      <c r="A46" s="285" t="s">
        <v>214</v>
      </c>
      <c r="B46" s="286"/>
      <c r="C46" s="287"/>
      <c r="D46" s="69">
        <v>100</v>
      </c>
      <c r="E46" s="69">
        <v>95</v>
      </c>
      <c r="F46" s="335">
        <v>100</v>
      </c>
      <c r="G46" s="335"/>
      <c r="H46" s="335"/>
      <c r="I46" s="335">
        <v>105</v>
      </c>
      <c r="J46" s="335"/>
      <c r="K46" s="335"/>
      <c r="L46" s="335">
        <v>105</v>
      </c>
      <c r="M46" s="335"/>
      <c r="N46" s="335"/>
      <c r="O46" s="335">
        <v>95</v>
      </c>
      <c r="P46" s="335"/>
      <c r="Q46" s="335"/>
      <c r="R46" s="335">
        <v>100</v>
      </c>
      <c r="S46" s="335"/>
      <c r="T46" s="335"/>
      <c r="U46" s="335">
        <v>100</v>
      </c>
      <c r="V46" s="335"/>
      <c r="W46" s="335"/>
      <c r="X46" s="335">
        <v>95</v>
      </c>
      <c r="Y46" s="335"/>
      <c r="Z46" s="335"/>
      <c r="AA46" s="335">
        <v>95</v>
      </c>
      <c r="AB46" s="335"/>
      <c r="AC46" s="335"/>
      <c r="AD46" s="335">
        <v>95</v>
      </c>
      <c r="AE46" s="335"/>
      <c r="AF46" s="335"/>
      <c r="AG46" s="335">
        <v>100</v>
      </c>
      <c r="AH46" s="335"/>
      <c r="AI46" s="335"/>
      <c r="AJ46" s="278">
        <f t="shared" si="3"/>
        <v>1185</v>
      </c>
      <c r="AK46" s="278"/>
      <c r="AL46" s="339"/>
      <c r="AM46" s="339"/>
      <c r="AN46"/>
      <c r="AO46"/>
      <c r="AP46"/>
      <c r="AQ46"/>
    </row>
    <row r="47" spans="1:43" ht="18" customHeight="1">
      <c r="A47" s="285" t="s">
        <v>215</v>
      </c>
      <c r="B47" s="286"/>
      <c r="C47" s="287"/>
      <c r="D47" s="69">
        <v>140</v>
      </c>
      <c r="E47" s="69">
        <v>133</v>
      </c>
      <c r="F47" s="335">
        <v>140</v>
      </c>
      <c r="G47" s="335"/>
      <c r="H47" s="335"/>
      <c r="I47" s="335">
        <v>147</v>
      </c>
      <c r="J47" s="335"/>
      <c r="K47" s="335"/>
      <c r="L47" s="335">
        <v>147</v>
      </c>
      <c r="M47" s="335"/>
      <c r="N47" s="335"/>
      <c r="O47" s="335">
        <v>133</v>
      </c>
      <c r="P47" s="335"/>
      <c r="Q47" s="335"/>
      <c r="R47" s="335">
        <v>140</v>
      </c>
      <c r="S47" s="335"/>
      <c r="T47" s="335"/>
      <c r="U47" s="335">
        <v>140</v>
      </c>
      <c r="V47" s="335"/>
      <c r="W47" s="335"/>
      <c r="X47" s="335">
        <v>133</v>
      </c>
      <c r="Y47" s="335"/>
      <c r="Z47" s="335"/>
      <c r="AA47" s="335">
        <v>133</v>
      </c>
      <c r="AB47" s="335"/>
      <c r="AC47" s="335"/>
      <c r="AD47" s="335">
        <v>133</v>
      </c>
      <c r="AE47" s="335"/>
      <c r="AF47" s="335"/>
      <c r="AG47" s="335">
        <v>140</v>
      </c>
      <c r="AH47" s="335"/>
      <c r="AI47" s="335"/>
      <c r="AJ47" s="278">
        <f t="shared" si="3"/>
        <v>1659</v>
      </c>
      <c r="AK47" s="278"/>
      <c r="AL47" s="339"/>
      <c r="AM47" s="339"/>
      <c r="AN47"/>
      <c r="AO47"/>
      <c r="AP47"/>
      <c r="AQ47"/>
    </row>
    <row r="48" spans="1:43" ht="18" customHeight="1">
      <c r="A48" s="285" t="s">
        <v>216</v>
      </c>
      <c r="B48" s="286"/>
      <c r="C48" s="287"/>
      <c r="D48" s="69">
        <v>1400</v>
      </c>
      <c r="E48" s="69">
        <v>1310</v>
      </c>
      <c r="F48" s="335">
        <v>1400</v>
      </c>
      <c r="G48" s="335"/>
      <c r="H48" s="335"/>
      <c r="I48" s="335">
        <v>1470</v>
      </c>
      <c r="J48" s="335"/>
      <c r="K48" s="335"/>
      <c r="L48" s="335">
        <v>1470</v>
      </c>
      <c r="M48" s="335"/>
      <c r="N48" s="335"/>
      <c r="O48" s="335">
        <v>1330</v>
      </c>
      <c r="P48" s="335"/>
      <c r="Q48" s="335"/>
      <c r="R48" s="335">
        <v>1400</v>
      </c>
      <c r="S48" s="335"/>
      <c r="T48" s="335"/>
      <c r="U48" s="335">
        <v>1400</v>
      </c>
      <c r="V48" s="335"/>
      <c r="W48" s="335"/>
      <c r="X48" s="335">
        <v>1330</v>
      </c>
      <c r="Y48" s="335"/>
      <c r="Z48" s="335"/>
      <c r="AA48" s="335">
        <v>1330</v>
      </c>
      <c r="AB48" s="335"/>
      <c r="AC48" s="335"/>
      <c r="AD48" s="335">
        <v>1330</v>
      </c>
      <c r="AE48" s="335"/>
      <c r="AF48" s="335"/>
      <c r="AG48" s="335">
        <v>1400</v>
      </c>
      <c r="AH48" s="335"/>
      <c r="AI48" s="335"/>
      <c r="AJ48" s="278">
        <f t="shared" si="3"/>
        <v>16570</v>
      </c>
      <c r="AK48" s="278"/>
      <c r="AL48" s="339"/>
      <c r="AM48" s="339"/>
      <c r="AN48"/>
      <c r="AO48"/>
      <c r="AP48"/>
      <c r="AQ48"/>
    </row>
    <row r="49" spans="1:43" ht="18" customHeight="1">
      <c r="A49" s="285" t="s">
        <v>217</v>
      </c>
      <c r="B49" s="286"/>
      <c r="C49" s="287"/>
      <c r="D49" s="69">
        <v>100</v>
      </c>
      <c r="E49" s="69">
        <v>95</v>
      </c>
      <c r="F49" s="335">
        <v>100</v>
      </c>
      <c r="G49" s="335"/>
      <c r="H49" s="335"/>
      <c r="I49" s="335">
        <v>105</v>
      </c>
      <c r="J49" s="335"/>
      <c r="K49" s="335"/>
      <c r="L49" s="335">
        <v>105</v>
      </c>
      <c r="M49" s="335"/>
      <c r="N49" s="335"/>
      <c r="O49" s="335">
        <v>95</v>
      </c>
      <c r="P49" s="335"/>
      <c r="Q49" s="335"/>
      <c r="R49" s="335">
        <v>100</v>
      </c>
      <c r="S49" s="335"/>
      <c r="T49" s="335"/>
      <c r="U49" s="335">
        <v>100</v>
      </c>
      <c r="V49" s="335"/>
      <c r="W49" s="335"/>
      <c r="X49" s="335">
        <v>95</v>
      </c>
      <c r="Y49" s="335"/>
      <c r="Z49" s="335"/>
      <c r="AA49" s="335">
        <v>95</v>
      </c>
      <c r="AB49" s="335"/>
      <c r="AC49" s="335"/>
      <c r="AD49" s="335">
        <v>95</v>
      </c>
      <c r="AE49" s="335"/>
      <c r="AF49" s="335"/>
      <c r="AG49" s="335">
        <v>100</v>
      </c>
      <c r="AH49" s="335"/>
      <c r="AI49" s="335"/>
      <c r="AJ49" s="278">
        <f t="shared" si="3"/>
        <v>1185</v>
      </c>
      <c r="AK49" s="278"/>
      <c r="AL49" s="339"/>
      <c r="AM49" s="339"/>
      <c r="AN49"/>
      <c r="AO49"/>
      <c r="AP49"/>
      <c r="AQ49"/>
    </row>
    <row r="50" spans="1:43" ht="18" customHeight="1">
      <c r="A50" s="120"/>
      <c r="B50" s="127" t="s">
        <v>294</v>
      </c>
      <c r="C50" s="122"/>
      <c r="D50" s="69">
        <v>100</v>
      </c>
      <c r="E50" s="69">
        <v>95</v>
      </c>
      <c r="F50" s="335">
        <v>100</v>
      </c>
      <c r="G50" s="335"/>
      <c r="H50" s="335"/>
      <c r="I50" s="335">
        <v>105</v>
      </c>
      <c r="J50" s="335"/>
      <c r="K50" s="335"/>
      <c r="L50" s="335">
        <v>105</v>
      </c>
      <c r="M50" s="335"/>
      <c r="N50" s="335"/>
      <c r="O50" s="335">
        <v>95</v>
      </c>
      <c r="P50" s="335"/>
      <c r="Q50" s="335"/>
      <c r="R50" s="335">
        <v>100</v>
      </c>
      <c r="S50" s="335"/>
      <c r="T50" s="335"/>
      <c r="U50" s="335">
        <v>100</v>
      </c>
      <c r="V50" s="335"/>
      <c r="W50" s="335"/>
      <c r="X50" s="335">
        <v>95</v>
      </c>
      <c r="Y50" s="335"/>
      <c r="Z50" s="335"/>
      <c r="AA50" s="335">
        <v>95</v>
      </c>
      <c r="AB50" s="335"/>
      <c r="AC50" s="335"/>
      <c r="AD50" s="335">
        <v>95</v>
      </c>
      <c r="AE50" s="335"/>
      <c r="AF50" s="335"/>
      <c r="AG50" s="335">
        <v>2000</v>
      </c>
      <c r="AH50" s="335"/>
      <c r="AI50" s="335"/>
      <c r="AJ50" s="278">
        <f>SUM(D50:AI50)</f>
        <v>3085</v>
      </c>
      <c r="AK50" s="278"/>
      <c r="AL50" s="339"/>
      <c r="AM50" s="339"/>
      <c r="AN50"/>
      <c r="AO50"/>
      <c r="AP50"/>
      <c r="AQ50"/>
    </row>
    <row r="51" spans="1:43" ht="18" customHeight="1">
      <c r="A51" s="120"/>
      <c r="B51" s="340" t="s">
        <v>295</v>
      </c>
      <c r="C51" s="341"/>
      <c r="D51" s="69">
        <v>100</v>
      </c>
      <c r="E51" s="69">
        <v>95</v>
      </c>
      <c r="F51" s="335">
        <v>100</v>
      </c>
      <c r="G51" s="335"/>
      <c r="H51" s="335"/>
      <c r="I51" s="335">
        <v>105</v>
      </c>
      <c r="J51" s="335"/>
      <c r="K51" s="335"/>
      <c r="L51" s="335">
        <v>105</v>
      </c>
      <c r="M51" s="335"/>
      <c r="N51" s="335"/>
      <c r="O51" s="335">
        <v>95</v>
      </c>
      <c r="P51" s="335"/>
      <c r="Q51" s="335"/>
      <c r="R51" s="335">
        <v>100</v>
      </c>
      <c r="S51" s="335"/>
      <c r="T51" s="335"/>
      <c r="U51" s="335">
        <v>100</v>
      </c>
      <c r="V51" s="335"/>
      <c r="W51" s="335"/>
      <c r="X51" s="335">
        <v>95</v>
      </c>
      <c r="Y51" s="335"/>
      <c r="Z51" s="335"/>
      <c r="AA51" s="335">
        <v>95</v>
      </c>
      <c r="AB51" s="335"/>
      <c r="AC51" s="335"/>
      <c r="AD51" s="335">
        <v>95</v>
      </c>
      <c r="AE51" s="335"/>
      <c r="AF51" s="335"/>
      <c r="AG51" s="335">
        <v>100</v>
      </c>
      <c r="AH51" s="335"/>
      <c r="AI51" s="335"/>
      <c r="AJ51" s="278">
        <f>SUM(D51:AI51)</f>
        <v>1185</v>
      </c>
      <c r="AK51" s="278"/>
      <c r="AL51" s="339"/>
      <c r="AM51" s="339"/>
      <c r="AN51"/>
      <c r="AO51"/>
      <c r="AP51"/>
      <c r="AQ51"/>
    </row>
    <row r="52" spans="1:43" ht="18" customHeight="1">
      <c r="A52" s="334" t="s">
        <v>204</v>
      </c>
      <c r="B52" s="334"/>
      <c r="C52" s="334"/>
      <c r="D52" s="69">
        <v>20</v>
      </c>
      <c r="E52" s="69">
        <v>19</v>
      </c>
      <c r="F52" s="335">
        <v>20</v>
      </c>
      <c r="G52" s="335"/>
      <c r="H52" s="335"/>
      <c r="I52" s="335">
        <v>21</v>
      </c>
      <c r="J52" s="335"/>
      <c r="K52" s="335"/>
      <c r="L52" s="335">
        <v>21</v>
      </c>
      <c r="M52" s="335"/>
      <c r="N52" s="335"/>
      <c r="O52" s="335">
        <v>19</v>
      </c>
      <c r="P52" s="335"/>
      <c r="Q52" s="335"/>
      <c r="R52" s="335">
        <v>20</v>
      </c>
      <c r="S52" s="335"/>
      <c r="T52" s="335"/>
      <c r="U52" s="335">
        <v>20</v>
      </c>
      <c r="V52" s="335"/>
      <c r="W52" s="335"/>
      <c r="X52" s="335">
        <v>19</v>
      </c>
      <c r="Y52" s="335"/>
      <c r="Z52" s="335"/>
      <c r="AA52" s="335">
        <v>19</v>
      </c>
      <c r="AB52" s="335"/>
      <c r="AC52" s="335"/>
      <c r="AD52" s="335">
        <v>19</v>
      </c>
      <c r="AE52" s="335"/>
      <c r="AF52" s="335"/>
      <c r="AG52" s="335">
        <v>20</v>
      </c>
      <c r="AH52" s="335"/>
      <c r="AI52" s="335"/>
      <c r="AJ52" s="278">
        <f>+SUM(D52:AI52)</f>
        <v>237</v>
      </c>
      <c r="AK52" s="278"/>
      <c r="AL52" s="338"/>
      <c r="AM52" s="338"/>
      <c r="AN52"/>
      <c r="AO52"/>
      <c r="AP52"/>
      <c r="AQ52"/>
    </row>
    <row r="53" spans="1:43" ht="21" customHeight="1">
      <c r="A53" s="86" t="s">
        <v>296</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15" customHeight="1">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c r="A55" s="68" t="s">
        <v>205</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5" customHeight="1">
      <c r="A56" s="265" t="s">
        <v>197</v>
      </c>
      <c r="B56" s="265"/>
      <c r="C56" s="265" t="s">
        <v>115</v>
      </c>
      <c r="D56" s="265"/>
      <c r="E56" s="264" t="s">
        <v>290</v>
      </c>
      <c r="F56" s="264"/>
      <c r="G56" s="264"/>
      <c r="H56" s="264"/>
      <c r="I56" s="281" t="s">
        <v>291</v>
      </c>
      <c r="J56" s="381"/>
      <c r="K56" s="381"/>
      <c r="L56" s="381"/>
      <c r="M56" s="381"/>
      <c r="N56" s="263"/>
      <c r="O56" s="281" t="s">
        <v>243</v>
      </c>
      <c r="P56" s="381"/>
      <c r="Q56" s="381"/>
      <c r="R56" s="381"/>
      <c r="S56" s="381"/>
      <c r="T56" s="263"/>
      <c r="U56" s="281" t="s">
        <v>244</v>
      </c>
      <c r="V56" s="381"/>
      <c r="W56" s="381"/>
      <c r="X56" s="381"/>
      <c r="Y56" s="381"/>
      <c r="Z56" s="263"/>
      <c r="AA56" s="281" t="s">
        <v>245</v>
      </c>
      <c r="AB56" s="381"/>
      <c r="AC56" s="381"/>
      <c r="AD56" s="381"/>
      <c r="AE56" s="381"/>
      <c r="AF56" s="263"/>
      <c r="AG56" s="264" t="s">
        <v>246</v>
      </c>
      <c r="AH56" s="264"/>
      <c r="AI56" s="264"/>
      <c r="AJ56" s="264"/>
      <c r="AK56" s="264"/>
      <c r="AL56"/>
      <c r="AM56" s="67"/>
      <c r="AN56" s="62"/>
    </row>
    <row r="57" spans="1:43" ht="18" customHeight="1">
      <c r="A57" s="264" t="s">
        <v>208</v>
      </c>
      <c r="B57" s="264"/>
      <c r="C57" s="330">
        <f>ROUNDDOWN(IF(AL44&lt;=60,1,1+ROUNDUP((AL44-60)/40,0)),1)</f>
        <v>2</v>
      </c>
      <c r="D57" s="330"/>
      <c r="E57" s="330">
        <f>IF(D39="○",ROUNDDOWN(IF(AM44&lt;4,AL44/6,IF(AM44&lt;5,AL44/5,AL44/3)),1),"-")</f>
        <v>16.8</v>
      </c>
      <c r="F57" s="330"/>
      <c r="G57" s="330"/>
      <c r="H57" s="330"/>
      <c r="I57" s="330">
        <f>IF(F39="○",ROUNDDOWN(F40/6,1),"-")</f>
        <v>3.3</v>
      </c>
      <c r="J57" s="330"/>
      <c r="K57" s="330"/>
      <c r="L57" s="330"/>
      <c r="M57" s="330"/>
      <c r="N57" s="330"/>
      <c r="O57" s="330" t="str">
        <f>IF(L39="○",ROUNDDOWN(L40/6,1),"-")</f>
        <v>-</v>
      </c>
      <c r="P57" s="330"/>
      <c r="Q57" s="330"/>
      <c r="R57" s="330"/>
      <c r="S57" s="330"/>
      <c r="T57" s="330"/>
      <c r="U57" s="330" t="str">
        <f>IF(R39="○",ROUNDDOWN(R40/6,1),"-")</f>
        <v>-</v>
      </c>
      <c r="V57" s="330"/>
      <c r="W57" s="330"/>
      <c r="X57" s="330"/>
      <c r="Y57" s="330"/>
      <c r="Z57" s="330"/>
      <c r="AA57" s="330" t="str">
        <f>IF(R39="○",ROUNDDOWN(R40/15,1),"-")</f>
        <v>-</v>
      </c>
      <c r="AB57" s="330"/>
      <c r="AC57" s="330"/>
      <c r="AD57" s="330"/>
      <c r="AE57" s="330"/>
      <c r="AF57" s="330"/>
      <c r="AG57" s="330" t="str">
        <f>IF(X39="○",ROUNDDOWN(X40/10,1),"-")</f>
        <v>-</v>
      </c>
      <c r="AH57" s="330"/>
      <c r="AI57" s="330"/>
      <c r="AJ57" s="330"/>
      <c r="AK57" s="330"/>
      <c r="AL57"/>
      <c r="AM57" s="67"/>
      <c r="AN57" s="62"/>
    </row>
    <row r="58" spans="1:43" ht="5.15" customHeight="1">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c r="A59" s="68" t="s">
        <v>324</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5" customHeight="1">
      <c r="A60" s="62"/>
      <c r="B60" s="67"/>
      <c r="C60" s="311" t="str">
        <f>IF(VLOOKUP($AK$2,選択肢!$A:$Z,C65,FALSE)=0,"-",VLOOKUP($AK$2,選択肢!$A:$Z,C65,FALSE))</f>
        <v>管理者</v>
      </c>
      <c r="D60" s="312"/>
      <c r="E60" s="318" t="str">
        <f>IF(VLOOKUP($AK$2,選択肢!$A:$Z,E65,FALSE)=0,"-",VLOOKUP($AK$2,選択肢!$A:$Z,E65,FALSE))</f>
        <v>サービス管理責任者</v>
      </c>
      <c r="F60" s="318"/>
      <c r="G60" s="318"/>
      <c r="H60" s="318"/>
      <c r="I60" s="311" t="str">
        <f>IF(VLOOKUP($AK$2,選択肢!$A:$Z,I65,FALSE)=0,"-",VLOOKUP($AK$2,選択肢!$A:$Z,I65,FALSE))</f>
        <v>医師</v>
      </c>
      <c r="J60" s="312"/>
      <c r="K60" s="312"/>
      <c r="L60" s="312"/>
      <c r="M60" s="312"/>
      <c r="N60" s="319"/>
      <c r="O60" s="311" t="str">
        <f>IF(VLOOKUP($AK$2,選択肢!$A:$Z,O65,FALSE)=0,"-",VLOOKUP($AK$2,選択肢!$A:$Z,O65,FALSE))</f>
        <v>看護職員</v>
      </c>
      <c r="P60" s="312"/>
      <c r="Q60" s="312"/>
      <c r="R60" s="312"/>
      <c r="S60" s="312"/>
      <c r="T60" s="319"/>
      <c r="U60" s="311" t="str">
        <f>IF(VLOOKUP($AK$2,選択肢!$A:$Z,U65,FALSE)=0,"-",VLOOKUP($AK$2,選択肢!$A:$Z,U65,FALSE))</f>
        <v>理学療法士</v>
      </c>
      <c r="V60" s="312"/>
      <c r="W60" s="312"/>
      <c r="X60" s="312"/>
      <c r="Y60" s="312"/>
      <c r="Z60" s="319"/>
      <c r="AA60" s="311" t="str">
        <f>IF(VLOOKUP($AK$2,選択肢!$A:$Z,AA65,FALSE)=0,"-",VLOOKUP($AK$2,選択肢!$A:$Z,AA65,FALSE))</f>
        <v>作業療法士</v>
      </c>
      <c r="AB60" s="312"/>
      <c r="AC60" s="312"/>
      <c r="AD60" s="312"/>
      <c r="AE60" s="312"/>
      <c r="AF60" s="319"/>
      <c r="AG60" s="318" t="str">
        <f>IF(VLOOKUP($AK$2,選択肢!$A:$Z,AG65,FALSE)=0,"-",VLOOKUP($AK$2,選択肢!$A:$Z,AG65,FALSE))</f>
        <v>言語聴覚士</v>
      </c>
      <c r="AH60" s="318"/>
      <c r="AI60" s="318"/>
      <c r="AJ60" s="318"/>
      <c r="AK60" s="318"/>
      <c r="AL60" s="318" t="str">
        <f>IF(VLOOKUP($AK$2,選択肢!$A:$Z,AL65,FALSE)=0,"-",VLOOKUP($AK$2,選択肢!$A:$Z,AL65,FALSE))</f>
        <v>就労支援員</v>
      </c>
      <c r="AM60" s="318"/>
      <c r="AN60" s="62"/>
    </row>
    <row r="61" spans="1:43" ht="18" customHeight="1">
      <c r="A61" s="62"/>
      <c r="B61" s="67"/>
      <c r="C61" s="102" t="s">
        <v>56</v>
      </c>
      <c r="D61" s="102" t="s">
        <v>57</v>
      </c>
      <c r="E61" s="101" t="s">
        <v>56</v>
      </c>
      <c r="F61" s="317" t="s">
        <v>57</v>
      </c>
      <c r="G61" s="317"/>
      <c r="H61" s="317"/>
      <c r="I61" s="314" t="s">
        <v>56</v>
      </c>
      <c r="J61" s="315"/>
      <c r="K61" s="316"/>
      <c r="L61" s="314" t="s">
        <v>57</v>
      </c>
      <c r="M61" s="315"/>
      <c r="N61" s="316"/>
      <c r="O61" s="314" t="s">
        <v>56</v>
      </c>
      <c r="P61" s="315"/>
      <c r="Q61" s="316"/>
      <c r="R61" s="314" t="s">
        <v>57</v>
      </c>
      <c r="S61" s="315"/>
      <c r="T61" s="316"/>
      <c r="U61" s="314" t="s">
        <v>56</v>
      </c>
      <c r="V61" s="315"/>
      <c r="W61" s="316"/>
      <c r="X61" s="314" t="s">
        <v>57</v>
      </c>
      <c r="Y61" s="315"/>
      <c r="Z61" s="316"/>
      <c r="AA61" s="314" t="s">
        <v>56</v>
      </c>
      <c r="AB61" s="315"/>
      <c r="AC61" s="316"/>
      <c r="AD61" s="314" t="s">
        <v>57</v>
      </c>
      <c r="AE61" s="315"/>
      <c r="AF61" s="316"/>
      <c r="AG61" s="314" t="s">
        <v>56</v>
      </c>
      <c r="AH61" s="315"/>
      <c r="AI61" s="316"/>
      <c r="AJ61" s="314" t="s">
        <v>57</v>
      </c>
      <c r="AK61" s="316"/>
      <c r="AL61" s="101" t="s">
        <v>19</v>
      </c>
      <c r="AM61" s="101" t="s">
        <v>18</v>
      </c>
      <c r="AN61" s="62"/>
    </row>
    <row r="62" spans="1:43" ht="18" customHeight="1">
      <c r="A62" s="62"/>
      <c r="B62" s="75" t="s">
        <v>108</v>
      </c>
      <c r="C62" s="101">
        <f>COUNTIFS($B$12:$B$31,C$60,$C$12:$C$31,"A",$E$12:$E$31,"*")</f>
        <v>1</v>
      </c>
      <c r="D62" s="101">
        <f>COUNTIFS($B$12:$B$31,C$60,$C$12:$C$31,"B",$E$12:$E$31,"*")</f>
        <v>0</v>
      </c>
      <c r="E62" s="101">
        <f>COUNTIFS($B$12:$B$31,E$60,$C$12:$C$31,"A",$E$12:$E$31,"*")</f>
        <v>0</v>
      </c>
      <c r="F62" s="314">
        <f>COUNTIFS($B$12:$B$31,E$60,$C$12:$C$31,"B",$E$12:$E$31,"*")</f>
        <v>1</v>
      </c>
      <c r="G62" s="315"/>
      <c r="H62" s="316"/>
      <c r="I62" s="314">
        <f>COUNTIFS($B$12:$B$31,I$60,$C$12:$C$31,"A",$E$12:$E$31,"*")</f>
        <v>0</v>
      </c>
      <c r="J62" s="315"/>
      <c r="K62" s="316"/>
      <c r="L62" s="314">
        <f>COUNTIFS($B$12:$B$31,I$60,$C$12:$C$31,"B",$E$12:$E$31,"*")</f>
        <v>0</v>
      </c>
      <c r="M62" s="315"/>
      <c r="N62" s="316"/>
      <c r="O62" s="314">
        <f>COUNTIFS($B$12:$B$31,O$60,$C$12:$C$31,"A",$E$12:$E$31,"*")</f>
        <v>1</v>
      </c>
      <c r="P62" s="315"/>
      <c r="Q62" s="316"/>
      <c r="R62" s="314">
        <f>COUNTIFS($B$12:$B$31,O$60,$C$12:$C$31,"B",$E$12:$E$31,"*")</f>
        <v>0</v>
      </c>
      <c r="S62" s="315"/>
      <c r="T62" s="316"/>
      <c r="U62" s="314">
        <f>COUNTIFS($B$12:$B$31,U$60,$C$12:$C$31,"A",$E$12:$E$31,"*")</f>
        <v>0</v>
      </c>
      <c r="V62" s="315"/>
      <c r="W62" s="316"/>
      <c r="X62" s="314">
        <f>COUNTIFS($B$12:$B$31,U$60,$C$12:$C$31,"B",$E$12:$E$31,"*")</f>
        <v>0</v>
      </c>
      <c r="Y62" s="315"/>
      <c r="Z62" s="316"/>
      <c r="AA62" s="314">
        <f>COUNTIFS($B$12:$B$31,AA$60,$C$12:$C$31,"A",$E$12:$E$31,"*")</f>
        <v>0</v>
      </c>
      <c r="AB62" s="315"/>
      <c r="AC62" s="316"/>
      <c r="AD62" s="314">
        <f>COUNTIFS($B$12:$B$31,AA$60,$C$12:$C$31,"B",$E$12:$E$31,"*")</f>
        <v>0</v>
      </c>
      <c r="AE62" s="315"/>
      <c r="AF62" s="316"/>
      <c r="AG62" s="314">
        <f>COUNTIFS($B$12:$B$31,AG$60,$C$12:$C$31,"A",$E$12:$E$31,"*")</f>
        <v>0</v>
      </c>
      <c r="AH62" s="315"/>
      <c r="AI62" s="316"/>
      <c r="AJ62" s="314">
        <f>COUNTIFS($B$12:$B$31,AG$60,$C$12:$C$31,"B",$E$12:$E$31,"*")</f>
        <v>0</v>
      </c>
      <c r="AK62" s="316"/>
      <c r="AL62" s="101">
        <f>COUNTIFS($B$12:$B$31,AL$60,$C$12:$C$31,"A",$E$12:$E$31,"*")</f>
        <v>0</v>
      </c>
      <c r="AM62" s="101">
        <f>COUNTIFS($B$12:$B$31,AL$60,$C$12:$C$31,"B",$E$12:$E$31,"*")</f>
        <v>0</v>
      </c>
      <c r="AN62" s="62"/>
    </row>
    <row r="63" spans="1:43" ht="18" customHeight="1">
      <c r="A63" s="62"/>
      <c r="B63" s="82" t="s">
        <v>109</v>
      </c>
      <c r="C63" s="101">
        <f>COUNTIFS($B$12:$B$31,C$60,$C$12:$C$31,"C",$E$12:$E$31,"*")</f>
        <v>0</v>
      </c>
      <c r="D63" s="101">
        <f>COUNTIFS($B$12:$B$31,C$60,$C$12:$C$31,"D",$E$12:$E$31,"*")</f>
        <v>0</v>
      </c>
      <c r="E63" s="101">
        <f>COUNTIFS($B$12:$B$31,E$60,$C$12:$C$31,"C",$E$12:$E$31,"*")</f>
        <v>1</v>
      </c>
      <c r="F63" s="314">
        <f>COUNTIFS($B$12:$B$31,E$60,$C$12:$C$31,"D",$E$12:$E$31,"*")</f>
        <v>0</v>
      </c>
      <c r="G63" s="315"/>
      <c r="H63" s="316"/>
      <c r="I63" s="314">
        <f>COUNTIFS($B$12:$B$31,I$60,$C$12:$C$31,"C",$E$12:$E$31,"*")</f>
        <v>0</v>
      </c>
      <c r="J63" s="315"/>
      <c r="K63" s="316"/>
      <c r="L63" s="314">
        <f>COUNTIFS($B$12:$B$31,I$60,$C$12:$C$31,"D",$E$12:$E$31,"*")</f>
        <v>1</v>
      </c>
      <c r="M63" s="315"/>
      <c r="N63" s="316"/>
      <c r="O63" s="314">
        <f>COUNTIFS($B$12:$B$31,O$60,$C$12:$C$31,"C",$E$12:$E$31,"*")</f>
        <v>0</v>
      </c>
      <c r="P63" s="315"/>
      <c r="Q63" s="316"/>
      <c r="R63" s="314">
        <f>COUNTIFS($B$12:$B$31,O$60,$C$12:$C$31,"D",$E$12:$E$31,"*")</f>
        <v>0</v>
      </c>
      <c r="S63" s="315"/>
      <c r="T63" s="316"/>
      <c r="U63" s="314">
        <f>COUNTIFS($B$12:$B$31,U$60,$C$12:$C$31,"C",$E$12:$E$31,"*")</f>
        <v>0</v>
      </c>
      <c r="V63" s="315"/>
      <c r="W63" s="316"/>
      <c r="X63" s="314">
        <f>COUNTIFS($B$12:$B$31,U$60,$C$12:$C$31,"D",$E$12:$E$31,"*")</f>
        <v>0</v>
      </c>
      <c r="Y63" s="315"/>
      <c r="Z63" s="316"/>
      <c r="AA63" s="314">
        <f>COUNTIFS($B$12:$B$31,AA$60,$C$12:$C$31,"C",$E$12:$E$31,"*")</f>
        <v>0</v>
      </c>
      <c r="AB63" s="315"/>
      <c r="AC63" s="316"/>
      <c r="AD63" s="314">
        <f>COUNTIFS($B$12:$B$31,AA$60,$C$12:$C$31,"D",$E$12:$E$31,"*")</f>
        <v>0</v>
      </c>
      <c r="AE63" s="315"/>
      <c r="AF63" s="316"/>
      <c r="AG63" s="314">
        <f>COUNTIFS($B$12:$B$31,AG$60,$C$12:$C$31,"C",$E$12:$E$31,"*")</f>
        <v>0</v>
      </c>
      <c r="AH63" s="315"/>
      <c r="AI63" s="316"/>
      <c r="AJ63" s="314">
        <f>COUNTIFS($B$12:$B$31,AG$60,$C$12:$C$31,"D",$E$12:$E$31,"*")</f>
        <v>0</v>
      </c>
      <c r="AK63" s="316"/>
      <c r="AL63" s="101">
        <f>COUNTIFS($B$12:$B$31,AL$60,$C$12:$C$31,"C",$E$12:$E$31,"*")</f>
        <v>0</v>
      </c>
      <c r="AM63" s="101">
        <f>COUNTIFS($B$12:$B$31,AL$60,$C$12:$C$31,"D",$E$12:$E$31,"*")</f>
        <v>0</v>
      </c>
      <c r="AN63" s="62"/>
    </row>
    <row r="64" spans="1:43" ht="24.75" customHeight="1">
      <c r="A64" s="62"/>
      <c r="B64" s="82" t="s">
        <v>196</v>
      </c>
      <c r="C64" s="311">
        <f>IF($AK$4="４週",SUMIFS($AK$12:$AK$31,$B$12:$B$31,C60)/4/$AH$6,IF($AK$4="歴月",SUMIFS($AK$12:$AK$31,$B$12:$B$31,C60)/$AL$6,"記載する期間を選択してください"))</f>
        <v>0</v>
      </c>
      <c r="D64" s="319"/>
      <c r="E64" s="311">
        <f>IF($AK$4="４週",SUMIFS($AK$12:$AK$31,$B$12:$B$31,E60)/4/$AH$6,IF($AK$4="歴月",SUMIFS($AK$12:$AK$31,$B$12:$B$31,E60)/$AL$6,"記載する期間を選択してください"))</f>
        <v>0</v>
      </c>
      <c r="F64" s="312"/>
      <c r="G64" s="312"/>
      <c r="H64" s="319"/>
      <c r="I64" s="311">
        <f>IF($AK$4="４週",SUMIFS($AK$12:$AK$31,$B$12:$B$31,I60)/4/$AH$6,IF($AK$4="歴月",SUMIFS($AK$12:$AK$31,$B$12:$B$31,I60)/$AL$6,"記載する期間を選択してください"))</f>
        <v>0</v>
      </c>
      <c r="J64" s="312"/>
      <c r="K64" s="312"/>
      <c r="L64" s="312"/>
      <c r="M64" s="312"/>
      <c r="N64" s="319"/>
      <c r="O64" s="311">
        <f>IF($AK$4="４週",SUMIFS($AK$12:$AK$31,$B$12:$B$31,O60)/4/$AH$6,IF($AK$4="歴月",SUMIFS($AK$12:$AK$31,$B$12:$B$31,O60)/$AL$6,"記載する期間を選択してください"))</f>
        <v>0</v>
      </c>
      <c r="P64" s="312"/>
      <c r="Q64" s="312"/>
      <c r="R64" s="312"/>
      <c r="S64" s="312"/>
      <c r="T64" s="319"/>
      <c r="U64" s="311">
        <f>IF($AK$4="４週",SUMIFS($AK$12:$AK$31,$B$12:$B$31,U60)/4/$AH$6,IF($AK$4="歴月",SUMIFS($AK$12:$AK$31,$B$12:$B$31,U60)/$AL$6,"記載する期間を選択してください"))</f>
        <v>0</v>
      </c>
      <c r="V64" s="312"/>
      <c r="W64" s="312"/>
      <c r="X64" s="312"/>
      <c r="Y64" s="312"/>
      <c r="Z64" s="319"/>
      <c r="AA64" s="311">
        <f>IF($AK$4="４週",SUMIFS($AK$12:$AK$31,$B$12:$B$31,AA60)/4/$AH$6,IF($AK$4="歴月",SUMIFS($AK$12:$AK$31,$B$12:$B$31,AA60)/$AL$6,"記載する期間を選択してください"))</f>
        <v>0</v>
      </c>
      <c r="AB64" s="312"/>
      <c r="AC64" s="312"/>
      <c r="AD64" s="312"/>
      <c r="AE64" s="312"/>
      <c r="AF64" s="319"/>
      <c r="AG64" s="311">
        <f>IF($AK$4="４週",SUMIFS($AK$12:$AK$31,$B$12:$B$31,AG60)/4/$AH$6,IF($AK$4="歴月",SUMIFS($AK$12:$AK$31,$B$12:$B$31,AG60)/$AL$6,"記載する期間を選択してください"))</f>
        <v>0</v>
      </c>
      <c r="AH64" s="312"/>
      <c r="AI64" s="312"/>
      <c r="AJ64" s="312"/>
      <c r="AK64" s="319"/>
      <c r="AL64" s="311">
        <f>IF($AK$4="４週",SUMIFS($AK$12:$AK$31,$B$12:$B$31,AL60)/4/$AH$6,IF($AK$4="歴月",SUMIFS($AK$12:$AK$31,$B$12:$B$31,AL60)/$AL$6,"記載する期間を選択してください"))</f>
        <v>0</v>
      </c>
      <c r="AM64" s="319"/>
      <c r="AN64" s="62"/>
    </row>
    <row r="65" spans="1:40" ht="4.5" customHeight="1">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c r="A66" s="62"/>
      <c r="B66" s="67"/>
      <c r="C66" s="318" t="str">
        <f>IF(VLOOKUP($AK$2,選択肢!$A:$Z,C71,FALSE)=0,"-",VLOOKUP($AK$2,選択肢!$A:$Z,C71,FALSE))</f>
        <v>職業指導員</v>
      </c>
      <c r="D66" s="318"/>
      <c r="E66" s="318" t="str">
        <f>IF(VLOOKUP($AK$2,選択肢!$A:$Z,E71,FALSE)=0,"-",VLOOKUP($AK$2,選択肢!$A:$Z,E71,FALSE))</f>
        <v>生活支援員</v>
      </c>
      <c r="F66" s="318"/>
      <c r="G66" s="318"/>
      <c r="H66" s="31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67"/>
      <c r="C67" s="101" t="s">
        <v>56</v>
      </c>
      <c r="D67" s="101" t="s">
        <v>57</v>
      </c>
      <c r="E67" s="101" t="s">
        <v>56</v>
      </c>
      <c r="F67" s="317" t="s">
        <v>57</v>
      </c>
      <c r="G67" s="317"/>
      <c r="H67" s="317"/>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75" t="s">
        <v>108</v>
      </c>
      <c r="C68" s="101">
        <f>COUNTIFS($B$12:$B$31,C$66,$C$12:$C$31,"A",$E$12:$E$31,"*")</f>
        <v>0</v>
      </c>
      <c r="D68" s="101">
        <f>COUNTIFS($B$12:$B$31,C$66,$C$12:$C$31,"B",$E$12:$E$31,"*")</f>
        <v>0</v>
      </c>
      <c r="E68" s="101">
        <f>COUNTIFS($B$12:$B$31,E$66,$C$12:$C$31,"A",$E$12:$E$31,"*")</f>
        <v>0</v>
      </c>
      <c r="F68" s="314">
        <f>COUNTIFS($B$12:$B$31,E$66,$C$12:$C$31,"B",$E$12:$E$31,"*")</f>
        <v>0</v>
      </c>
      <c r="G68" s="315"/>
      <c r="H68" s="316"/>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109</v>
      </c>
      <c r="C69" s="101">
        <f>COUNTIFS($B$12:$B$31,C$66,$C$12:$C$31,"C",$E$12:$E$31,"*")</f>
        <v>0</v>
      </c>
      <c r="D69" s="101">
        <f>COUNTIFS($B$12:$B$31,C$66,$C$12:$C$31,"D",$E$12:$E$31,"*")</f>
        <v>0</v>
      </c>
      <c r="E69" s="101">
        <f>COUNTIFS($B$12:$B$31,E$66,$C$12:$C$31,"C",$E$12:$E$31,"*")</f>
        <v>0</v>
      </c>
      <c r="F69" s="314">
        <f>COUNTIFS($B$12:$B$31,E$66,$C$12:$C$31,"D",$E$12:$E$31,"*")</f>
        <v>0</v>
      </c>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c r="A70" s="62"/>
      <c r="B70" s="82" t="s">
        <v>196</v>
      </c>
      <c r="C70" s="311">
        <f>IF($AK$4="４週",SUMIFS($AK$12:$AK$31,$B$12:$B$31,C66)/4/$AH$6,IF($AK$4="歴月",SUMIFS($AK$12:$AK$31,$B$12:$B$31,C66)/$AL$6,"記載する期間を選択してください"))</f>
        <v>0</v>
      </c>
      <c r="D70" s="319"/>
      <c r="E70" s="311">
        <f>IF($AK$4="４週",SUMIFS($AK$12:$AK$31,$B$12:$B$31,E66)/4/$AH$6,IF($AK$4="歴月",SUMIFS($AK$12:$AK$31,$B$12:$B$31,E66)/$AL$6,"記載する期間を選択してください"))</f>
        <v>0</v>
      </c>
      <c r="F70" s="312"/>
      <c r="G70" s="312"/>
      <c r="H70" s="319"/>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c r="A72" s="60" t="s">
        <v>166</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c r="A73" s="60" t="s">
        <v>167</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211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168</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c r="A76" s="60" t="s">
        <v>169</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c r="A77" s="60" t="s">
        <v>170</v>
      </c>
      <c r="B77" s="94"/>
      <c r="C77" s="60"/>
      <c r="D77" s="60"/>
      <c r="E77" s="60"/>
      <c r="F77" s="60"/>
      <c r="G77" s="60"/>
    </row>
    <row r="78" spans="1:40" ht="15" customHeight="1">
      <c r="A78" s="60" t="s">
        <v>171</v>
      </c>
      <c r="B78" s="94"/>
      <c r="C78" s="60"/>
      <c r="D78" s="60"/>
      <c r="E78" s="60"/>
      <c r="F78" s="60"/>
      <c r="G78" s="60"/>
    </row>
    <row r="79" spans="1:40" ht="15" customHeight="1">
      <c r="A79" s="60"/>
      <c r="B79" s="75" t="s">
        <v>172</v>
      </c>
      <c r="C79" s="265" t="s">
        <v>173</v>
      </c>
      <c r="D79" s="265"/>
      <c r="E79" s="265"/>
      <c r="F79" s="60"/>
      <c r="G79" s="60"/>
    </row>
    <row r="80" spans="1:40" ht="15" customHeight="1">
      <c r="A80" s="60"/>
      <c r="B80" s="97" t="s">
        <v>186</v>
      </c>
      <c r="C80" s="278" t="s">
        <v>174</v>
      </c>
      <c r="D80" s="278"/>
      <c r="E80" s="278"/>
      <c r="F80" s="60"/>
      <c r="G80" s="60"/>
    </row>
    <row r="81" spans="1:7" ht="15" customHeight="1">
      <c r="A81" s="60"/>
      <c r="B81" s="97" t="s">
        <v>187</v>
      </c>
      <c r="C81" s="278" t="s">
        <v>175</v>
      </c>
      <c r="D81" s="278"/>
      <c r="E81" s="278"/>
      <c r="F81" s="60"/>
      <c r="G81" s="60"/>
    </row>
    <row r="82" spans="1:7" ht="15" customHeight="1">
      <c r="A82" s="60"/>
      <c r="B82" s="97" t="s">
        <v>188</v>
      </c>
      <c r="C82" s="278" t="s">
        <v>176</v>
      </c>
      <c r="D82" s="278"/>
      <c r="E82" s="278"/>
      <c r="F82" s="60"/>
      <c r="G82" s="60"/>
    </row>
    <row r="83" spans="1:7" ht="15" customHeight="1">
      <c r="A83" s="60"/>
      <c r="B83" s="97" t="s">
        <v>189</v>
      </c>
      <c r="C83" s="278" t="s">
        <v>177</v>
      </c>
      <c r="D83" s="278"/>
      <c r="E83" s="278"/>
      <c r="F83" s="60"/>
      <c r="G83" s="60"/>
    </row>
    <row r="84" spans="1:7" ht="15" customHeight="1">
      <c r="A84" s="60"/>
      <c r="B84" s="60" t="s">
        <v>178</v>
      </c>
      <c r="C84" s="60"/>
      <c r="D84" s="60"/>
      <c r="E84" s="60"/>
      <c r="F84" s="60"/>
      <c r="G84" s="60"/>
    </row>
    <row r="85" spans="1:7" ht="15" customHeight="1">
      <c r="A85" s="60"/>
      <c r="B85" s="60" t="s">
        <v>190</v>
      </c>
      <c r="C85" s="60"/>
      <c r="D85" s="60"/>
      <c r="E85" s="60"/>
      <c r="F85" s="60"/>
      <c r="G85" s="60"/>
    </row>
    <row r="86" spans="1:7" ht="15" customHeight="1">
      <c r="A86" s="60"/>
      <c r="B86" s="60" t="s">
        <v>179</v>
      </c>
      <c r="C86" s="60"/>
      <c r="D86" s="60"/>
      <c r="E86" s="60"/>
      <c r="F86" s="60"/>
      <c r="G86" s="60"/>
    </row>
    <row r="87" spans="1:7" ht="15" customHeight="1">
      <c r="A87" s="60" t="s">
        <v>180</v>
      </c>
      <c r="B87" s="94"/>
      <c r="C87" s="60"/>
      <c r="D87" s="60"/>
      <c r="E87" s="60"/>
      <c r="F87" s="60"/>
      <c r="G87" s="60"/>
    </row>
    <row r="88" spans="1:7" ht="15" customHeight="1">
      <c r="A88" s="60" t="s">
        <v>311</v>
      </c>
      <c r="B88" s="94"/>
      <c r="C88" s="60"/>
      <c r="D88" s="60"/>
      <c r="E88" s="60"/>
      <c r="F88" s="60"/>
      <c r="G88" s="60"/>
    </row>
    <row r="89" spans="1:7" ht="15" customHeight="1">
      <c r="A89" s="60" t="s">
        <v>191</v>
      </c>
      <c r="B89" s="94"/>
      <c r="C89" s="60"/>
      <c r="D89" s="60"/>
      <c r="E89" s="60"/>
      <c r="F89" s="60"/>
      <c r="G89" s="60"/>
    </row>
    <row r="90" spans="1:7" ht="15" customHeight="1">
      <c r="A90" s="60" t="s">
        <v>182</v>
      </c>
      <c r="B90" s="94"/>
      <c r="C90" s="60"/>
      <c r="D90" s="60"/>
      <c r="E90" s="60"/>
      <c r="F90" s="60"/>
      <c r="G90" s="60"/>
    </row>
    <row r="91" spans="1:7" ht="15" customHeight="1">
      <c r="A91" s="60" t="s">
        <v>314</v>
      </c>
      <c r="B91" s="94"/>
      <c r="C91" s="60"/>
      <c r="D91" s="60"/>
      <c r="E91" s="60"/>
      <c r="F91" s="60"/>
      <c r="G91" s="60"/>
    </row>
    <row r="92" spans="1:7" ht="15" customHeight="1">
      <c r="A92" s="60" t="s">
        <v>315</v>
      </c>
      <c r="B92" s="94"/>
      <c r="C92" s="60"/>
      <c r="D92" s="60"/>
      <c r="E92" s="60"/>
      <c r="F92" s="60"/>
      <c r="G92" s="60"/>
    </row>
    <row r="93" spans="1:7" ht="15" customHeight="1">
      <c r="A93" s="60"/>
      <c r="B93" s="60" t="s">
        <v>316</v>
      </c>
      <c r="C93" s="60"/>
      <c r="D93" s="60"/>
      <c r="E93" s="60"/>
      <c r="F93" s="60"/>
      <c r="G93" s="60"/>
    </row>
    <row r="94" spans="1:7" ht="15" customHeight="1">
      <c r="A94" s="60"/>
      <c r="B94" s="60" t="s">
        <v>317</v>
      </c>
      <c r="C94" s="60"/>
      <c r="D94" s="60"/>
      <c r="E94" s="60"/>
      <c r="F94" s="60"/>
      <c r="G94" s="60"/>
    </row>
    <row r="95" spans="1:7" ht="15" customHeight="1">
      <c r="A95" s="60" t="s">
        <v>318</v>
      </c>
      <c r="B95" s="94"/>
      <c r="C95" s="60"/>
      <c r="D95" s="60"/>
      <c r="E95" s="60"/>
      <c r="F95" s="60"/>
      <c r="G95" s="60"/>
    </row>
    <row r="96" spans="1:7" ht="15" customHeight="1">
      <c r="A96" s="60" t="s">
        <v>183</v>
      </c>
      <c r="B96" s="94"/>
      <c r="C96" s="60"/>
      <c r="D96" s="60"/>
      <c r="E96" s="60"/>
      <c r="F96" s="60"/>
      <c r="G96" s="60"/>
    </row>
    <row r="97" spans="1:7" ht="15" customHeight="1">
      <c r="A97" s="60" t="s">
        <v>319</v>
      </c>
      <c r="B97" s="94"/>
      <c r="C97" s="60"/>
      <c r="D97" s="60"/>
      <c r="E97" s="60"/>
      <c r="F97" s="60"/>
      <c r="G97" s="60"/>
    </row>
    <row r="98" spans="1:7" ht="15" customHeight="1">
      <c r="A98" s="60" t="s">
        <v>320</v>
      </c>
      <c r="B98" s="94"/>
      <c r="C98" s="60"/>
      <c r="D98" s="60"/>
      <c r="E98" s="60"/>
      <c r="F98" s="60"/>
      <c r="G98" s="60"/>
    </row>
    <row r="99" spans="1:7" ht="15" customHeight="1">
      <c r="A99" s="60" t="s">
        <v>184</v>
      </c>
      <c r="B99" s="94"/>
      <c r="C99" s="60"/>
      <c r="D99" s="60"/>
      <c r="E99" s="60"/>
      <c r="F99" s="60"/>
      <c r="G99" s="60"/>
    </row>
    <row r="100" spans="1:7" ht="15" customHeight="1">
      <c r="A100" s="60" t="s">
        <v>185</v>
      </c>
      <c r="B100" s="94"/>
      <c r="C100" s="60"/>
      <c r="D100" s="60"/>
      <c r="E100" s="60"/>
      <c r="F100" s="60"/>
      <c r="G100" s="60"/>
    </row>
    <row r="101" spans="1:7" ht="15" customHeight="1">
      <c r="A101" s="60" t="s">
        <v>321</v>
      </c>
      <c r="B101" s="94"/>
      <c r="C101" s="60"/>
      <c r="D101" s="60"/>
      <c r="E101" s="60"/>
      <c r="F101" s="60"/>
      <c r="G101" s="60"/>
    </row>
    <row r="102" spans="1:7" ht="15" customHeight="1">
      <c r="A102" s="60" t="s">
        <v>322</v>
      </c>
      <c r="B102" s="94"/>
      <c r="C102" s="60"/>
      <c r="D102" s="60"/>
      <c r="E102" s="60"/>
      <c r="F102" s="60"/>
      <c r="G102" s="60"/>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B31" xr:uid="{00000000-0002-0000-1400-000007000000}">
      <formula1>INDIRECT($AK$2)</formula1>
    </dataValidation>
    <dataValidation allowBlank="1" showInputMessage="1" sqref="B12:B13" xr:uid="{B1165005-1A70-4459-BBFA-A42CC81EDAEC}"/>
  </dataValidations>
  <hyperlinks>
    <hyperlink ref="A1" location="Sheet1!A1" display="目次" xr:uid="{A3AFCD05-47AC-4FB6-8FD4-5ACB69AF65ED}"/>
  </hyperlink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1"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4"/>
  <sheetViews>
    <sheetView showGridLines="0" view="pageBreakPreview" zoomScale="115" zoomScaleNormal="100" zoomScaleSheetLayoutView="115" workbookViewId="0"/>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100</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114</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7"/>
      <c r="AN13" s="277"/>
    </row>
    <row r="14" spans="1:40" ht="18" customHeight="1">
      <c r="A14" s="74">
        <v>3</v>
      </c>
      <c r="B14" s="103" t="s">
        <v>114</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7"/>
      <c r="AN14" s="277"/>
    </row>
    <row r="15" spans="1:40" ht="18" customHeight="1">
      <c r="A15" s="74">
        <v>4</v>
      </c>
      <c r="B15" s="103" t="s">
        <v>114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0"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c r="A37" s="68" t="s">
        <v>324</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5" customHeight="1">
      <c r="A38" s="62"/>
      <c r="B38" s="67"/>
      <c r="C38" s="311" t="str">
        <f>IF(VLOOKUP($AK$2,選択肢!$A$1:$J$34,C43,FALSE)=0,"-",VLOOKUP($AK$2,選択肢!$A$1:$J$34,C43,FALSE))</f>
        <v>管理者</v>
      </c>
      <c r="D38" s="312"/>
      <c r="E38" s="318" t="str">
        <f>IF(VLOOKUP($AK$2,選択肢!$A$1:$J$34,E43,FALSE)=0,"-",VLOOKUP($AK$2,選択肢!$A$1:$J$34,E43,FALSE))</f>
        <v>従業者</v>
      </c>
      <c r="F38" s="318"/>
      <c r="G38" s="318"/>
      <c r="H38" s="318"/>
      <c r="I38" s="311" t="str">
        <f>IF(VLOOKUP($AK$2,選択肢!$A$1:$J$34,I43,FALSE)=0,"-",VLOOKUP($AK$2,選択肢!$A$1:$J$34,I43,FALSE))</f>
        <v>-</v>
      </c>
      <c r="J38" s="312"/>
      <c r="K38" s="312"/>
      <c r="L38" s="312"/>
      <c r="M38" s="312"/>
      <c r="N38" s="319"/>
      <c r="O38" s="311" t="str">
        <f>IF(VLOOKUP($AK$2,選択肢!$A$1:$J$34,O43,FALSE)=0,"-",VLOOKUP($AK$2,選択肢!$A$1:$J$34,O43,FALSE))</f>
        <v>-</v>
      </c>
      <c r="P38" s="312"/>
      <c r="Q38" s="312"/>
      <c r="R38" s="312"/>
      <c r="S38" s="312"/>
      <c r="T38" s="319"/>
      <c r="U38" s="311" t="str">
        <f>IF(VLOOKUP($AK$2,選択肢!$A$1:$J$34,U43,FALSE)=0,"-",VLOOKUP($AK$2,選択肢!$A$1:$J$34,U43,FALSE))</f>
        <v>-</v>
      </c>
      <c r="V38" s="312"/>
      <c r="W38" s="312"/>
      <c r="X38" s="312"/>
      <c r="Y38" s="312"/>
      <c r="Z38" s="319"/>
      <c r="AA38" s="311" t="str">
        <f>IF(VLOOKUP($AK$2,選択肢!$A$1:$J$34,AA43,FALSE)=0,"-",VLOOKUP($AK$2,選択肢!$A$1:$J$34,AA43,FALSE))</f>
        <v>-</v>
      </c>
      <c r="AB38" s="312"/>
      <c r="AC38" s="312"/>
      <c r="AD38" s="312"/>
      <c r="AE38" s="312"/>
      <c r="AF38" s="319"/>
      <c r="AG38" s="318" t="str">
        <f>IF(VLOOKUP($AK$2,選択肢!$A$1:$J$34,AG43,FALSE)=0,"-",VLOOKUP($AK$2,選択肢!$A$1:$J$34,AG43,FALSE))</f>
        <v>-</v>
      </c>
      <c r="AH38" s="318"/>
      <c r="AI38" s="318"/>
      <c r="AJ38" s="318"/>
      <c r="AK38" s="318"/>
      <c r="AL38" s="318" t="str">
        <f>IF(VLOOKUP($AK$2,選択肢!$A$1:$J$34,AL43,FALSE)=0,"-",VLOOKUP($AK$2,選択肢!$A$1:$J$34,AL43,FALSE))</f>
        <v>-</v>
      </c>
      <c r="AM38" s="318"/>
      <c r="AN38" s="62"/>
    </row>
    <row r="39" spans="1:40" ht="18" customHeight="1">
      <c r="A39" s="62"/>
      <c r="B39" s="67"/>
      <c r="C39" s="102" t="s">
        <v>56</v>
      </c>
      <c r="D39" s="102" t="s">
        <v>57</v>
      </c>
      <c r="E39" s="101" t="s">
        <v>56</v>
      </c>
      <c r="F39" s="317" t="s">
        <v>57</v>
      </c>
      <c r="G39" s="317"/>
      <c r="H39" s="317"/>
      <c r="I39" s="314" t="s">
        <v>56</v>
      </c>
      <c r="J39" s="315"/>
      <c r="K39" s="316"/>
      <c r="L39" s="314" t="s">
        <v>57</v>
      </c>
      <c r="M39" s="315"/>
      <c r="N39" s="316"/>
      <c r="O39" s="314" t="s">
        <v>56</v>
      </c>
      <c r="P39" s="315"/>
      <c r="Q39" s="316"/>
      <c r="R39" s="314" t="s">
        <v>57</v>
      </c>
      <c r="S39" s="315"/>
      <c r="T39" s="316"/>
      <c r="U39" s="314" t="s">
        <v>56</v>
      </c>
      <c r="V39" s="315"/>
      <c r="W39" s="316"/>
      <c r="X39" s="314" t="s">
        <v>57</v>
      </c>
      <c r="Y39" s="315"/>
      <c r="Z39" s="316"/>
      <c r="AA39" s="314" t="s">
        <v>56</v>
      </c>
      <c r="AB39" s="315"/>
      <c r="AC39" s="316"/>
      <c r="AD39" s="314" t="s">
        <v>57</v>
      </c>
      <c r="AE39" s="315"/>
      <c r="AF39" s="316"/>
      <c r="AG39" s="314" t="s">
        <v>56</v>
      </c>
      <c r="AH39" s="315"/>
      <c r="AI39" s="316"/>
      <c r="AJ39" s="314" t="s">
        <v>57</v>
      </c>
      <c r="AK39" s="316"/>
      <c r="AL39" s="101" t="s">
        <v>19</v>
      </c>
      <c r="AM39" s="101" t="s">
        <v>18</v>
      </c>
      <c r="AN39" s="62"/>
    </row>
    <row r="40" spans="1:40" ht="18" customHeight="1">
      <c r="A40" s="62"/>
      <c r="B40" s="75" t="s">
        <v>108</v>
      </c>
      <c r="C40" s="101">
        <f>COUNTIFS($B$12:$B$31,C$38,$C$12:$C$31,"A",$E$12:$E$31,"*")</f>
        <v>1</v>
      </c>
      <c r="D40" s="101">
        <f>COUNTIFS($B$12:$B$31,C$38,$C$12:$C$31,"B",$E$12:$E$31,"*")</f>
        <v>0</v>
      </c>
      <c r="E40" s="101">
        <f>COUNTIFS($B$12:$B$31,E$38,$C$12:$C$31,"A",$E$12:$E$31,"*")</f>
        <v>0</v>
      </c>
      <c r="F40" s="314">
        <f>COUNTIFS($B$12:$B$31,E$38,$C$12:$C$31,"B",$E$12:$E$31,"*")</f>
        <v>1</v>
      </c>
      <c r="G40" s="315"/>
      <c r="H40" s="316"/>
      <c r="I40" s="314">
        <f>COUNTIFS($B$12:$B$31,I$38,$C$12:$C$31,"A",$E$12:$E$31,"*")</f>
        <v>0</v>
      </c>
      <c r="J40" s="315"/>
      <c r="K40" s="316"/>
      <c r="L40" s="314">
        <f>COUNTIFS($B$12:$B$31,I$38,$C$12:$C$31,"B",$E$12:$E$31,"*")</f>
        <v>0</v>
      </c>
      <c r="M40" s="315"/>
      <c r="N40" s="316"/>
      <c r="O40" s="314">
        <f>COUNTIFS($B$12:$B$31,O$38,$C$12:$C$31,"A",$E$12:$E$31,"*")</f>
        <v>0</v>
      </c>
      <c r="P40" s="315"/>
      <c r="Q40" s="316"/>
      <c r="R40" s="314">
        <f>COUNTIFS($B$12:$B$31,O$38,$C$12:$C$31,"B",$E$12:$E$31,"*")</f>
        <v>0</v>
      </c>
      <c r="S40" s="315"/>
      <c r="T40" s="316"/>
      <c r="U40" s="314">
        <f>COUNTIFS($B$12:$B$31,U$38,$C$12:$C$31,"A",$E$12:$E$31,"*")</f>
        <v>0</v>
      </c>
      <c r="V40" s="315"/>
      <c r="W40" s="316"/>
      <c r="X40" s="314">
        <f>COUNTIFS($B$12:$B$31,U$38,$C$12:$C$31,"B",$E$12:$E$31,"*")</f>
        <v>0</v>
      </c>
      <c r="Y40" s="315"/>
      <c r="Z40" s="316"/>
      <c r="AA40" s="314">
        <f>COUNTIFS($B$12:$B$31,AA$38,$C$12:$C$31,"A",$E$12:$E$31,"*")</f>
        <v>0</v>
      </c>
      <c r="AB40" s="315"/>
      <c r="AC40" s="316"/>
      <c r="AD40" s="314">
        <f>COUNTIFS($B$12:$B$31,AA$38,$C$12:$C$31,"B",$E$12:$E$31,"*")</f>
        <v>0</v>
      </c>
      <c r="AE40" s="315"/>
      <c r="AF40" s="316"/>
      <c r="AG40" s="314">
        <f>COUNTIFS($B$12:$B$31,AG$38,$C$12:$C$31,"A",$E$12:$E$31,"*")</f>
        <v>0</v>
      </c>
      <c r="AH40" s="315"/>
      <c r="AI40" s="316"/>
      <c r="AJ40" s="314">
        <f>COUNTIFS($B$12:$B$31,AG$38,$C$12:$C$31,"B",$E$12:$E$31,"*")</f>
        <v>0</v>
      </c>
      <c r="AK40" s="316"/>
      <c r="AL40" s="101">
        <f>COUNTIFS($B$12:$B$31,AL$38,$C$12:$C$31,"A",$E$12:$E$31,"*")</f>
        <v>0</v>
      </c>
      <c r="AM40" s="101">
        <f>COUNTIFS($B$12:$B$31,AL$38,$C$12:$C$31,"B",$E$12:$E$31,"*")</f>
        <v>0</v>
      </c>
      <c r="AN40" s="62"/>
    </row>
    <row r="41" spans="1:40" ht="18" customHeight="1">
      <c r="A41" s="62"/>
      <c r="B41" s="82" t="s">
        <v>109</v>
      </c>
      <c r="C41" s="101">
        <f>COUNTIFS($B$12:$B$31,C$38,$C$12:$C$31,"C",$E$12:$E$31,"*")</f>
        <v>0</v>
      </c>
      <c r="D41" s="101">
        <f>COUNTIFS($B$12:$B$31,C$38,$C$12:$C$31,"D",$E$12:$E$31,"*")</f>
        <v>0</v>
      </c>
      <c r="E41" s="101">
        <f>COUNTIFS($B$12:$B$31,E$38,$C$12:$C$31,"C",$E$12:$E$31,"*")</f>
        <v>1</v>
      </c>
      <c r="F41" s="314">
        <f>COUNTIFS($B$12:$B$31,E$38,$C$12:$C$31,"D",$E$12:$E$31,"*")</f>
        <v>1</v>
      </c>
      <c r="G41" s="315"/>
      <c r="H41" s="316"/>
      <c r="I41" s="314">
        <f>COUNTIFS($B$12:$B$31,I$38,$C$12:$C$31,"C",$E$12:$E$31,"*")</f>
        <v>0</v>
      </c>
      <c r="J41" s="315"/>
      <c r="K41" s="316"/>
      <c r="L41" s="314">
        <f>COUNTIFS($B$12:$B$31,I$38,$C$12:$C$31,"D",$E$12:$E$31,"*")</f>
        <v>0</v>
      </c>
      <c r="M41" s="315"/>
      <c r="N41" s="316"/>
      <c r="O41" s="314">
        <f>COUNTIFS($B$12:$B$31,O$38,$C$12:$C$31,"C",$E$12:$E$31,"*")</f>
        <v>0</v>
      </c>
      <c r="P41" s="315"/>
      <c r="Q41" s="316"/>
      <c r="R41" s="314">
        <f>COUNTIFS($B$12:$B$31,O$38,$C$12:$C$31,"D",$E$12:$E$31,"*")</f>
        <v>0</v>
      </c>
      <c r="S41" s="315"/>
      <c r="T41" s="316"/>
      <c r="U41" s="314">
        <f>COUNTIFS($B$12:$B$31,U$38,$C$12:$C$31,"C",$E$12:$E$31,"*")</f>
        <v>0</v>
      </c>
      <c r="V41" s="315"/>
      <c r="W41" s="316"/>
      <c r="X41" s="314">
        <f>COUNTIFS($B$12:$B$31,U$38,$C$12:$C$31,"D",$E$12:$E$31,"*")</f>
        <v>0</v>
      </c>
      <c r="Y41" s="315"/>
      <c r="Z41" s="316"/>
      <c r="AA41" s="314">
        <f>COUNTIFS($B$12:$B$31,AA$38,$C$12:$C$31,"C",$E$12:$E$31,"*")</f>
        <v>0</v>
      </c>
      <c r="AB41" s="315"/>
      <c r="AC41" s="316"/>
      <c r="AD41" s="314">
        <f>COUNTIFS($B$12:$B$31,AA$38,$C$12:$C$31,"D",$E$12:$E$31,"*")</f>
        <v>0</v>
      </c>
      <c r="AE41" s="315"/>
      <c r="AF41" s="316"/>
      <c r="AG41" s="314">
        <f>COUNTIFS($B$12:$B$31,AG$38,$C$12:$C$31,"C",$E$12:$E$31,"*")</f>
        <v>0</v>
      </c>
      <c r="AH41" s="315"/>
      <c r="AI41" s="316"/>
      <c r="AJ41" s="314">
        <f>COUNTIFS($B$12:$B$31,AG$38,$C$12:$C$31,"D",$E$12:$E$31,"*")</f>
        <v>0</v>
      </c>
      <c r="AK41" s="316"/>
      <c r="AL41" s="101">
        <f>COUNTIFS($B$12:$B$31,AL$38,$C$12:$C$31,"C",$E$12:$E$31,"*")</f>
        <v>0</v>
      </c>
      <c r="AM41" s="101">
        <f>COUNTIFS($B$12:$B$31,AL$38,$C$12:$C$31,"D",$E$12:$E$31,"*")</f>
        <v>0</v>
      </c>
      <c r="AN41" s="62"/>
    </row>
    <row r="42" spans="1:40" ht="25" customHeight="1">
      <c r="A42" s="62"/>
      <c r="B42" s="82" t="s">
        <v>196</v>
      </c>
      <c r="C42" s="311" t="str">
        <f>IF($AK$4="４週",SUMIFS($AK$12:$AK$31,$B$12:$B$31,C38)/4/$AH$6,IF($AK$4="歴月",SUMIFS($AK$12:$AK$31,$B$12:$B$31,C38)/$AL$6,"記載する期間を選択してください"))</f>
        <v>記載する期間を選択してください</v>
      </c>
      <c r="D42" s="319"/>
      <c r="E42" s="311" t="str">
        <f>IF($AK$4="４週",SUMIFS($AK$12:$AK$31,$B$12:$B$31,E38)/4/$AH$6,IF($AK$4="歴月",SUMIFS($AK$12:$AK$31,$B$12:$B$31,E38)/$AL$6,"記載する期間を選択してください"))</f>
        <v>記載する期間を選択してください</v>
      </c>
      <c r="F42" s="312"/>
      <c r="G42" s="312"/>
      <c r="H42" s="319"/>
      <c r="I42" s="311" t="str">
        <f>IF($AK$4="４週",SUMIFS($AK$12:$AK$31,$B$12:$B$31,I38)/4/$AH$6,IF($AK$4="歴月",SUMIFS($AK$12:$AK$31,$B$12:$B$31,I38)/$AL$6,"記載する期間を選択してください"))</f>
        <v>記載する期間を選択してください</v>
      </c>
      <c r="J42" s="312"/>
      <c r="K42" s="312"/>
      <c r="L42" s="312"/>
      <c r="M42" s="312"/>
      <c r="N42" s="319"/>
      <c r="O42" s="311" t="str">
        <f>IF($AK$4="４週",SUMIFS($AK$12:$AK$31,$B$12:$B$31,O38)/4/$AH$6,IF($AK$4="歴月",SUMIFS($AK$12:$AK$31,$B$12:$B$31,O38)/$AL$6,"記載する期間を選択してください"))</f>
        <v>記載する期間を選択してください</v>
      </c>
      <c r="P42" s="312"/>
      <c r="Q42" s="312"/>
      <c r="R42" s="312"/>
      <c r="S42" s="312"/>
      <c r="T42" s="319"/>
      <c r="U42" s="311" t="str">
        <f>IF($AK$4="４週",SUMIFS($AK$12:$AK$31,$B$12:$B$31,U38)/4/$AH$6,IF($AK$4="歴月",SUMIFS($AK$12:$AK$31,$B$12:$B$31,U38)/$AL$6,"記載する期間を選択してください"))</f>
        <v>記載する期間を選択してください</v>
      </c>
      <c r="V42" s="312"/>
      <c r="W42" s="312"/>
      <c r="X42" s="312"/>
      <c r="Y42" s="312"/>
      <c r="Z42" s="319"/>
      <c r="AA42" s="311" t="str">
        <f>IF($AK$4="４週",SUMIFS($AK$12:$AK$31,$B$12:$B$31,AA38)/4/$AH$6,IF($AK$4="歴月",SUMIFS($AK$12:$AK$31,$B$12:$B$31,AA38)/$AL$6,"記載する期間を選択してください"))</f>
        <v>記載する期間を選択してください</v>
      </c>
      <c r="AB42" s="312"/>
      <c r="AC42" s="312"/>
      <c r="AD42" s="312"/>
      <c r="AE42" s="312"/>
      <c r="AF42" s="319"/>
      <c r="AG42" s="311" t="str">
        <f>IF($AK$4="４週",SUMIFS($AK$12:$AK$31,$B$12:$B$31,AG38)/4/$AH$6,IF($AK$4="歴月",SUMIFS($AK$12:$AK$31,$B$12:$B$31,AG38)/$AL$6,"記載する期間を選択してください"))</f>
        <v>記載する期間を選択してください</v>
      </c>
      <c r="AH42" s="312"/>
      <c r="AI42" s="312"/>
      <c r="AJ42" s="312"/>
      <c r="AK42" s="319"/>
      <c r="AL42" s="311" t="str">
        <f>IF($AK$4="４週",SUMIFS($AK$12:$AK$31,$B$12:$B$31,AL38)/4/$AH$6,IF($AK$4="歴月",SUMIFS($AK$12:$AK$31,$B$12:$B$31,AL38)/$AL$6,"記載する期間を選択してください"))</f>
        <v>記載する期間を選択してください</v>
      </c>
      <c r="AM42" s="319"/>
      <c r="AN42" s="62"/>
    </row>
    <row r="43" spans="1:40"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c r="A44" s="60" t="s">
        <v>166</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c r="A45" s="60" t="s">
        <v>167</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211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65" t="s">
        <v>173</v>
      </c>
      <c r="D51" s="265"/>
      <c r="E51" s="265"/>
      <c r="F51" s="60"/>
      <c r="G51" s="60"/>
    </row>
    <row r="52" spans="1:7" ht="15" customHeight="1">
      <c r="A52" s="60"/>
      <c r="B52" s="97" t="s">
        <v>186</v>
      </c>
      <c r="C52" s="278" t="s">
        <v>174</v>
      </c>
      <c r="D52" s="278"/>
      <c r="E52" s="278"/>
      <c r="F52" s="60"/>
      <c r="G52" s="60"/>
    </row>
    <row r="53" spans="1:7" ht="15" customHeight="1">
      <c r="A53" s="60"/>
      <c r="B53" s="97" t="s">
        <v>187</v>
      </c>
      <c r="C53" s="278" t="s">
        <v>175</v>
      </c>
      <c r="D53" s="278"/>
      <c r="E53" s="278"/>
      <c r="F53" s="60"/>
      <c r="G53" s="60"/>
    </row>
    <row r="54" spans="1:7" ht="15" customHeight="1">
      <c r="A54" s="60"/>
      <c r="B54" s="97" t="s">
        <v>188</v>
      </c>
      <c r="C54" s="278" t="s">
        <v>176</v>
      </c>
      <c r="D54" s="278"/>
      <c r="E54" s="278"/>
      <c r="F54" s="60"/>
      <c r="G54" s="60"/>
    </row>
    <row r="55" spans="1:7" ht="15" customHeight="1">
      <c r="A55" s="60"/>
      <c r="B55" s="97" t="s">
        <v>189</v>
      </c>
      <c r="C55" s="278" t="s">
        <v>177</v>
      </c>
      <c r="D55" s="278"/>
      <c r="E55" s="278"/>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181</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314</v>
      </c>
      <c r="B63" s="94"/>
      <c r="C63" s="60"/>
      <c r="D63" s="60"/>
      <c r="E63" s="60"/>
      <c r="F63" s="60"/>
      <c r="G63" s="60"/>
    </row>
    <row r="64" spans="1:7" ht="15" customHeight="1">
      <c r="A64" s="60" t="s">
        <v>315</v>
      </c>
      <c r="B64" s="94"/>
      <c r="C64" s="60"/>
      <c r="D64" s="60"/>
      <c r="E64" s="60"/>
      <c r="F64" s="60"/>
      <c r="G64" s="60"/>
    </row>
    <row r="65" spans="1:7" ht="15" customHeight="1">
      <c r="A65" s="60"/>
      <c r="B65" s="60" t="s">
        <v>316</v>
      </c>
      <c r="C65" s="60"/>
      <c r="D65" s="60"/>
      <c r="E65" s="60"/>
      <c r="F65" s="60"/>
      <c r="G65" s="60"/>
    </row>
    <row r="66" spans="1:7" ht="15" customHeight="1">
      <c r="A66" s="60"/>
      <c r="B66" s="60" t="s">
        <v>317</v>
      </c>
      <c r="C66" s="60"/>
      <c r="D66" s="60"/>
      <c r="E66" s="60"/>
      <c r="F66" s="60"/>
      <c r="G66" s="60"/>
    </row>
    <row r="67" spans="1:7" ht="15" customHeight="1">
      <c r="A67" s="60" t="s">
        <v>318</v>
      </c>
      <c r="B67" s="94"/>
      <c r="C67" s="60"/>
      <c r="D67" s="60"/>
      <c r="E67" s="60"/>
      <c r="F67" s="60"/>
      <c r="G67" s="60"/>
    </row>
    <row r="68" spans="1:7" ht="15" customHeight="1">
      <c r="A68" s="60" t="s">
        <v>183</v>
      </c>
      <c r="B68" s="94"/>
      <c r="C68" s="60"/>
      <c r="D68" s="60"/>
      <c r="E68" s="60"/>
      <c r="F68" s="60"/>
      <c r="G68" s="60"/>
    </row>
    <row r="69" spans="1:7" ht="15" customHeight="1">
      <c r="A69" s="60" t="s">
        <v>319</v>
      </c>
      <c r="B69" s="94"/>
      <c r="C69" s="60"/>
      <c r="D69" s="60"/>
      <c r="E69" s="60"/>
      <c r="F69" s="60"/>
      <c r="G69" s="60"/>
    </row>
    <row r="70" spans="1:7" ht="15" customHeight="1">
      <c r="A70" s="60" t="s">
        <v>320</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321</v>
      </c>
      <c r="B73" s="94"/>
      <c r="C73" s="60"/>
      <c r="D73" s="60"/>
      <c r="E73" s="60"/>
      <c r="F73" s="60"/>
      <c r="G73" s="60"/>
    </row>
    <row r="74" spans="1:7" ht="15" customHeight="1">
      <c r="A74" s="60" t="s">
        <v>322</v>
      </c>
      <c r="B74" s="94"/>
      <c r="C74" s="60"/>
      <c r="D74" s="60"/>
      <c r="E74" s="60"/>
      <c r="F74" s="60"/>
      <c r="G74" s="60"/>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31" xr:uid="{00000000-0002-0000-1500-000003000000}">
      <formula1>INDIRECT($AK$2)</formula1>
    </dataValidation>
    <dataValidation allowBlank="1" showInputMessage="1" sqref="B12" xr:uid="{08E31AB7-7A06-4919-862A-CCC96EC631D8}"/>
  </dataValidations>
  <hyperlinks>
    <hyperlink ref="A1" location="Sheet1!A1" display="目次" xr:uid="{B29D6257-1FDF-4148-A6A3-8C70AADBB293}"/>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3"/>
  <sheetViews>
    <sheetView showGridLines="0" view="pageBreakPreview" zoomScaleNormal="100" zoomScaleSheetLayoutView="100" workbookViewId="0"/>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273</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312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200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123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124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65" t="s">
        <v>197</v>
      </c>
      <c r="B43" s="265"/>
      <c r="C43" s="265" t="s">
        <v>115</v>
      </c>
      <c r="D43" s="265"/>
      <c r="E43" s="264" t="s">
        <v>221</v>
      </c>
      <c r="F43" s="264"/>
      <c r="G43" s="264"/>
      <c r="H43" s="264"/>
      <c r="I43" s="313"/>
      <c r="J43" s="313"/>
      <c r="K43" s="313"/>
      <c r="L43" s="313"/>
      <c r="M43" s="313"/>
      <c r="N43" s="31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ROUNDDOWN(IF(AL39&lt;=60,1,1+ROUNDUP((AL39-60)/40,0)),1)</f>
        <v>2</v>
      </c>
      <c r="D44" s="330"/>
      <c r="E44" s="330">
        <f>ROUNDDOWN(AL39/10,1)</f>
        <v>7</v>
      </c>
      <c r="F44" s="330"/>
      <c r="G44" s="330"/>
      <c r="H44" s="330"/>
      <c r="I44" s="384"/>
      <c r="J44" s="384"/>
      <c r="K44" s="384"/>
      <c r="L44" s="384"/>
      <c r="M44" s="384"/>
      <c r="N44" s="38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11" t="str">
        <f>IF(VLOOKUP($AK$2,選択肢!$A$1:$J$34,C52,FALSE)=0,"-",VLOOKUP($AK$2,選択肢!$A$1:$J$34,C52,FALSE))</f>
        <v>管理者</v>
      </c>
      <c r="D47" s="312"/>
      <c r="E47" s="318" t="str">
        <f>IF(VLOOKUP($AK$2,選択肢!$A$1:$J$34,E52,FALSE)=0,"-",VLOOKUP($AK$2,選択肢!$A$1:$J$34,E52,FALSE))</f>
        <v>サービス管理責任者</v>
      </c>
      <c r="F47" s="318"/>
      <c r="G47" s="318"/>
      <c r="H47" s="318"/>
      <c r="I47" s="311" t="str">
        <f>IF(VLOOKUP($AK$2,選択肢!$A$1:$J$34,I52,FALSE)=0,"-",VLOOKUP($AK$2,選択肢!$A$1:$J$34,I52,FALSE))</f>
        <v>職業指導員</v>
      </c>
      <c r="J47" s="312"/>
      <c r="K47" s="312"/>
      <c r="L47" s="312"/>
      <c r="M47" s="312"/>
      <c r="N47" s="319"/>
      <c r="O47" s="311" t="str">
        <f>IF(VLOOKUP($AK$2,選択肢!$A$1:$J$34,O52,FALSE)=0,"-",VLOOKUP($AK$2,選択肢!$A$1:$J$34,O52,FALSE))</f>
        <v>生活支援員</v>
      </c>
      <c r="P47" s="312"/>
      <c r="Q47" s="312"/>
      <c r="R47" s="312"/>
      <c r="S47" s="312"/>
      <c r="T47" s="319"/>
      <c r="U47" s="311" t="str">
        <f>IF(VLOOKUP($AK$2,選択肢!$A$1:$J$34,U52,FALSE)=0,"-",VLOOKUP($AK$2,選択肢!$A$1:$J$34,U52,FALSE))</f>
        <v>-</v>
      </c>
      <c r="V47" s="312"/>
      <c r="W47" s="312"/>
      <c r="X47" s="312"/>
      <c r="Y47" s="312"/>
      <c r="Z47" s="319"/>
      <c r="AA47" s="311" t="str">
        <f>IF(VLOOKUP($AK$2,選択肢!$A$1:$J$34,AA52,FALSE)=0,"-",VLOOKUP($AK$2,選択肢!$A$1:$J$34,AA52,FALSE))</f>
        <v>-</v>
      </c>
      <c r="AB47" s="312"/>
      <c r="AC47" s="312"/>
      <c r="AD47" s="312"/>
      <c r="AE47" s="312"/>
      <c r="AF47" s="319"/>
      <c r="AG47" s="318" t="str">
        <f>IF(VLOOKUP($AK$2,選択肢!$A$1:$J$34,AG52,FALSE)=0,"-",VLOOKUP($AK$2,選択肢!$A$1:$J$34,AG52,FALSE))</f>
        <v>-</v>
      </c>
      <c r="AH47" s="318"/>
      <c r="AI47" s="318"/>
      <c r="AJ47" s="318"/>
      <c r="AK47" s="318"/>
      <c r="AL47" s="318" t="str">
        <f>IF(VLOOKUP($AK$2,選択肢!$A$1:$J$34,AL52,FALSE)=0,"-",VLOOKUP($AK$2,選択肢!$A$1:$J$34,AL52,FALSE))</f>
        <v>-</v>
      </c>
      <c r="AM47" s="318"/>
      <c r="AN47" s="62"/>
    </row>
    <row r="48" spans="1:43" ht="18" customHeight="1">
      <c r="A48" s="62"/>
      <c r="B48" s="67"/>
      <c r="C48" s="102" t="s">
        <v>56</v>
      </c>
      <c r="D48" s="102" t="s">
        <v>57</v>
      </c>
      <c r="E48" s="101" t="s">
        <v>56</v>
      </c>
      <c r="F48" s="317" t="s">
        <v>57</v>
      </c>
      <c r="G48" s="317"/>
      <c r="H48" s="317"/>
      <c r="I48" s="314" t="s">
        <v>56</v>
      </c>
      <c r="J48" s="315"/>
      <c r="K48" s="316"/>
      <c r="L48" s="314" t="s">
        <v>57</v>
      </c>
      <c r="M48" s="315"/>
      <c r="N48" s="316"/>
      <c r="O48" s="314" t="s">
        <v>56</v>
      </c>
      <c r="P48" s="315"/>
      <c r="Q48" s="316"/>
      <c r="R48" s="314" t="s">
        <v>57</v>
      </c>
      <c r="S48" s="315"/>
      <c r="T48" s="316"/>
      <c r="U48" s="314" t="s">
        <v>56</v>
      </c>
      <c r="V48" s="315"/>
      <c r="W48" s="316"/>
      <c r="X48" s="314" t="s">
        <v>57</v>
      </c>
      <c r="Y48" s="315"/>
      <c r="Z48" s="316"/>
      <c r="AA48" s="314" t="s">
        <v>56</v>
      </c>
      <c r="AB48" s="315"/>
      <c r="AC48" s="316"/>
      <c r="AD48" s="314" t="s">
        <v>57</v>
      </c>
      <c r="AE48" s="315"/>
      <c r="AF48" s="316"/>
      <c r="AG48" s="314" t="s">
        <v>56</v>
      </c>
      <c r="AH48" s="315"/>
      <c r="AI48" s="316"/>
      <c r="AJ48" s="314" t="s">
        <v>57</v>
      </c>
      <c r="AK48" s="316"/>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4">
        <f>COUNTIFS($B$12:$B$31,O$47,$C$12:$C$31,"A",$E$12:$E$31,"*")</f>
        <v>0</v>
      </c>
      <c r="P49" s="315"/>
      <c r="Q49" s="316"/>
      <c r="R49" s="314">
        <f>COUNTIFS($B$12:$B$31,O$47,$C$12:$C$31,"B",$E$12:$E$31,"*")</f>
        <v>0</v>
      </c>
      <c r="S49" s="315"/>
      <c r="T49" s="316"/>
      <c r="U49" s="314">
        <f>COUNTIFS($B$12:$B$31,U$47,$C$12:$C$31,"A",$E$12:$E$31,"*")</f>
        <v>0</v>
      </c>
      <c r="V49" s="315"/>
      <c r="W49" s="316"/>
      <c r="X49" s="314">
        <f>COUNTIFS($B$12:$B$31,U$47,$C$12:$C$31,"B",$E$12:$E$31,"*")</f>
        <v>0</v>
      </c>
      <c r="Y49" s="315"/>
      <c r="Z49" s="316"/>
      <c r="AA49" s="314">
        <f>COUNTIFS($B$12:$B$31,AA$47,$C$12:$C$31,"A",$E$12:$E$31,"*")</f>
        <v>0</v>
      </c>
      <c r="AB49" s="315"/>
      <c r="AC49" s="316"/>
      <c r="AD49" s="314">
        <f>COUNTIFS($B$12:$B$31,AA$47,$C$12:$C$31,"B",$E$12:$E$31,"*")</f>
        <v>0</v>
      </c>
      <c r="AE49" s="315"/>
      <c r="AF49" s="316"/>
      <c r="AG49" s="314">
        <f>COUNTIFS($B$12:$B$31,AG$47,$C$12:$C$31,"A",$E$12:$E$31,"*")</f>
        <v>0</v>
      </c>
      <c r="AH49" s="315"/>
      <c r="AI49" s="316"/>
      <c r="AJ49" s="314">
        <f>COUNTIFS($B$12:$B$31,AG$47,$C$12:$C$31,"B",$E$12:$E$31,"*")</f>
        <v>0</v>
      </c>
      <c r="AK49" s="316"/>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314">
        <f>COUNTIFS($B$12:$B$31,E$47,$C$12:$C$31,"D",$E$12:$E$31,"*")</f>
        <v>0</v>
      </c>
      <c r="G50" s="315"/>
      <c r="H50" s="316"/>
      <c r="I50" s="314">
        <f>COUNTIFS($B$12:$B$31,I$47,$C$12:$C$31,"C",$E$12:$E$31,"*")</f>
        <v>1</v>
      </c>
      <c r="J50" s="315"/>
      <c r="K50" s="316"/>
      <c r="L50" s="314">
        <f>COUNTIFS($B$12:$B$31,I$47,$C$12:$C$31,"D",$E$12:$E$31,"*")</f>
        <v>0</v>
      </c>
      <c r="M50" s="315"/>
      <c r="N50" s="316"/>
      <c r="O50" s="314">
        <f>COUNTIFS($B$12:$B$31,O$47,$C$12:$C$31,"C",$E$12:$E$31,"*")</f>
        <v>0</v>
      </c>
      <c r="P50" s="315"/>
      <c r="Q50" s="316"/>
      <c r="R50" s="314">
        <f>COUNTIFS($B$12:$B$31,O$47,$C$12:$C$31,"D",$E$12:$E$31,"*")</f>
        <v>1</v>
      </c>
      <c r="S50" s="315"/>
      <c r="T50" s="316"/>
      <c r="U50" s="314">
        <f>COUNTIFS($B$12:$B$31,U$47,$C$12:$C$31,"C",$E$12:$E$31,"*")</f>
        <v>0</v>
      </c>
      <c r="V50" s="315"/>
      <c r="W50" s="316"/>
      <c r="X50" s="314">
        <f>COUNTIFS($B$12:$B$31,U$47,$C$12:$C$31,"D",$E$12:$E$31,"*")</f>
        <v>0</v>
      </c>
      <c r="Y50" s="315"/>
      <c r="Z50" s="316"/>
      <c r="AA50" s="314">
        <f>COUNTIFS($B$12:$B$31,AA$47,$C$12:$C$31,"C",$E$12:$E$31,"*")</f>
        <v>0</v>
      </c>
      <c r="AB50" s="315"/>
      <c r="AC50" s="316"/>
      <c r="AD50" s="314">
        <f>COUNTIFS($B$12:$B$31,AA$47,$C$12:$C$31,"D",$E$12:$E$31,"*")</f>
        <v>0</v>
      </c>
      <c r="AE50" s="315"/>
      <c r="AF50" s="316"/>
      <c r="AG50" s="314">
        <f>COUNTIFS($B$12:$B$31,AG$47,$C$12:$C$31,"C",$E$12:$E$31,"*")</f>
        <v>0</v>
      </c>
      <c r="AH50" s="315"/>
      <c r="AI50" s="316"/>
      <c r="AJ50" s="314">
        <f>COUNTIFS($B$12:$B$31,AG$47,$C$12:$C$31,"D",$E$12:$E$31,"*")</f>
        <v>0</v>
      </c>
      <c r="AK50" s="316"/>
      <c r="AL50" s="101">
        <f>COUNTIFS($B$12:$B$31,AL$47,$C$12:$C$31,"C",$E$12:$E$31,"*")</f>
        <v>0</v>
      </c>
      <c r="AM50" s="101">
        <f>COUNTIFS($B$12:$B$31,AL$47,$C$12:$C$31,"D",$E$12:$E$31,"*")</f>
        <v>0</v>
      </c>
      <c r="AN50" s="62"/>
    </row>
    <row r="51" spans="1:40" ht="25" customHeight="1">
      <c r="A51" s="62"/>
      <c r="B51" s="82" t="s">
        <v>196</v>
      </c>
      <c r="C51" s="311">
        <f>IF($AK$4="４週",SUMIFS($AK$12:$AK$31,$B$12:$B$31,C47)/4/$AH$6,IF($AK$4="歴月",SUMIFS($AK$12:$AK$31,$B$12:$B$31,C47)/$AL$6,"記載する期間を選択してください"))</f>
        <v>0</v>
      </c>
      <c r="D51" s="319"/>
      <c r="E51" s="311">
        <f>IF($AK$4="４週",SUMIFS($AK$12:$AK$31,$B$12:$B$31,E47)/4/$AH$6,IF($AK$4="歴月",SUMIFS($AK$12:$AK$31,$B$12:$B$31,E47)/$AL$6,"記載する期間を選択してください"))</f>
        <v>0</v>
      </c>
      <c r="F51" s="312"/>
      <c r="G51" s="312"/>
      <c r="H51" s="319"/>
      <c r="I51" s="311">
        <f>IF($AK$4="４週",SUMIFS($AK$12:$AK$31,$B$12:$B$31,I47)/4/$AH$6,IF($AK$4="歴月",SUMIFS($AK$12:$AK$31,$B$12:$B$31,I47)/$AL$6,"記載する期間を選択してください"))</f>
        <v>0</v>
      </c>
      <c r="J51" s="312"/>
      <c r="K51" s="312"/>
      <c r="L51" s="312"/>
      <c r="M51" s="312"/>
      <c r="N51" s="319"/>
      <c r="O51" s="311">
        <f>IF($AK$4="４週",SUMIFS($AK$12:$AK$31,$B$12:$B$31,O47)/4/$AH$6,IF($AK$4="歴月",SUMIFS($AK$12:$AK$31,$B$12:$B$31,O47)/$AL$6,"記載する期間を選択してください"))</f>
        <v>0</v>
      </c>
      <c r="P51" s="312"/>
      <c r="Q51" s="312"/>
      <c r="R51" s="312"/>
      <c r="S51" s="312"/>
      <c r="T51" s="319"/>
      <c r="U51" s="311">
        <f>IF($AK$4="４週",SUMIFS($AK$12:$AK$31,$B$12:$B$31,U47)/4/$AH$6,IF($AK$4="歴月",SUMIFS($AK$12:$AK$31,$B$12:$B$31,U47)/$AL$6,"記載する期間を選択してください"))</f>
        <v>0</v>
      </c>
      <c r="V51" s="312"/>
      <c r="W51" s="312"/>
      <c r="X51" s="312"/>
      <c r="Y51" s="312"/>
      <c r="Z51" s="319"/>
      <c r="AA51" s="311">
        <f>IF($AK$4="４週",SUMIFS($AK$12:$AK$31,$B$12:$B$31,AA47)/4/$AH$6,IF($AK$4="歴月",SUMIFS($AK$12:$AK$31,$B$12:$B$31,AA47)/$AL$6,"記載する期間を選択してください"))</f>
        <v>0</v>
      </c>
      <c r="AB51" s="312"/>
      <c r="AC51" s="312"/>
      <c r="AD51" s="312"/>
      <c r="AE51" s="312"/>
      <c r="AF51" s="319"/>
      <c r="AG51" s="311">
        <f>IF($AK$4="４週",SUMIFS($AK$12:$AK$31,$B$12:$B$31,AG47)/4/$AH$6,IF($AK$4="歴月",SUMIFS($AK$12:$AK$31,$B$12:$B$31,AG47)/$AL$6,"記載する期間を選択してください"))</f>
        <v>0</v>
      </c>
      <c r="AH51" s="312"/>
      <c r="AI51" s="312"/>
      <c r="AJ51" s="312"/>
      <c r="AK51" s="319"/>
      <c r="AL51" s="311">
        <f>IF($AK$4="４週",SUMIFS($AK$12:$AK$31,$B$12:$B$31,AL47)/4/$AH$6,IF($AK$4="歴月",SUMIFS($AK$12:$AK$31,$B$12:$B$31,AL47)/$AL$6,"記載する期間を選択してください"))</f>
        <v>0</v>
      </c>
      <c r="AM51" s="319"/>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6">
    <mergeCell ref="C64:E64"/>
    <mergeCell ref="AA51:AF51"/>
    <mergeCell ref="AG51:AK51"/>
    <mergeCell ref="AL51:AM51"/>
    <mergeCell ref="C60:E60"/>
    <mergeCell ref="C61:E61"/>
    <mergeCell ref="C62:E62"/>
    <mergeCell ref="C63:E63"/>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A43:B43"/>
    <mergeCell ref="C43:D43"/>
    <mergeCell ref="E43:H43"/>
    <mergeCell ref="I43:N43"/>
    <mergeCell ref="A44:B44"/>
    <mergeCell ref="C44:D44"/>
    <mergeCell ref="E44:H44"/>
    <mergeCell ref="C47:D47"/>
    <mergeCell ref="E47:H47"/>
    <mergeCell ref="I47:N47"/>
    <mergeCell ref="O47:T47"/>
    <mergeCell ref="U47:Z47"/>
    <mergeCell ref="AA47:AF47"/>
    <mergeCell ref="I44:N44"/>
    <mergeCell ref="AG47:AK47"/>
    <mergeCell ref="X40:Z40"/>
    <mergeCell ref="AA40:AC40"/>
    <mergeCell ref="AD40:AF40"/>
    <mergeCell ref="AG40:AI40"/>
    <mergeCell ref="AJ40:AK40"/>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AM27:AN27"/>
    <mergeCell ref="AM28:AN28"/>
    <mergeCell ref="AM29:AN29"/>
    <mergeCell ref="AM30:AN30"/>
    <mergeCell ref="AM31:AN31"/>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7">
    <dataValidation type="list" allowBlank="1" showInputMessage="1" sqref="B14:B31" xr:uid="{00000000-0002-0000-0B00-000000000000}">
      <formula1>INDIRECT($AK$2)</formula1>
    </dataValidation>
    <dataValidation type="list" allowBlank="1" showInputMessage="1" showErrorMessage="1" sqref="AK4:AN4" xr:uid="{00000000-0002-0000-0B00-000001000000}">
      <formula1>"４週,歴月"</formula1>
    </dataValidation>
    <dataValidation type="list" allowBlank="1" showInputMessage="1" showErrorMessage="1" sqref="AK5:AN5" xr:uid="{00000000-0002-0000-0B00-000002000000}">
      <formula1>"予定,実績"</formula1>
    </dataValidation>
    <dataValidation type="list" allowBlank="1" showInputMessage="1" showErrorMessage="1" sqref="C12:C31" xr:uid="{00000000-0002-0000-0B00-000003000000}">
      <formula1>"A,B,C,D"</formula1>
    </dataValidation>
    <dataValidation operator="greaterThanOrEqual" allowBlank="1" showInputMessage="1" showErrorMessage="1" sqref="I45 AJ39:AJ40 AL39 L41 L45 I41" xr:uid="{00000000-0002-0000-0B00-000004000000}"/>
    <dataValidation type="whole" operator="greaterThanOrEqual" allowBlank="1" showInputMessage="1" showErrorMessage="1" sqref="I39:I40 D39:F40 AG39:AG40 AD39:AD40 AA39:AA40 X39:X40 U39:U40 R39:R40 O39:O40 L39:L40" xr:uid="{00000000-0002-0000-0B00-000005000000}">
      <formula1>0</formula1>
    </dataValidation>
    <dataValidation allowBlank="1" showInputMessage="1" sqref="B12:B13" xr:uid="{3E0065BE-4553-45FF-A33A-FE54474A9A5D}"/>
  </dataValidations>
  <hyperlinks>
    <hyperlink ref="A1" location="Sheet1!A1" display="目次" xr:uid="{30E3F206-6ACC-4F97-BEEB-0E5DF24D3E0E}"/>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4"/>
  <sheetViews>
    <sheetView topLeftCell="A19" workbookViewId="0">
      <selection activeCell="B28" sqref="B28"/>
    </sheetView>
  </sheetViews>
  <sheetFormatPr defaultRowHeight="18"/>
  <cols>
    <col min="1" max="1" width="26.3320312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278</v>
      </c>
    </row>
    <row r="2" spans="1:12">
      <c r="A2" t="s">
        <v>285</v>
      </c>
      <c r="B2" t="s">
        <v>112</v>
      </c>
      <c r="C2" t="s">
        <v>113</v>
      </c>
      <c r="D2" t="s">
        <v>114</v>
      </c>
    </row>
    <row r="3" spans="1:12">
      <c r="A3" t="s">
        <v>281</v>
      </c>
      <c r="B3" t="s">
        <v>112</v>
      </c>
      <c r="C3" t="s">
        <v>113</v>
      </c>
      <c r="D3" t="s">
        <v>114</v>
      </c>
    </row>
    <row r="4" spans="1:12">
      <c r="A4" t="s">
        <v>282</v>
      </c>
      <c r="B4" t="s">
        <v>112</v>
      </c>
      <c r="C4" t="s">
        <v>113</v>
      </c>
      <c r="D4" t="s">
        <v>114</v>
      </c>
    </row>
    <row r="5" spans="1:12">
      <c r="A5" t="s">
        <v>283</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271</v>
      </c>
      <c r="I7" s="126" t="s">
        <v>118</v>
      </c>
      <c r="J7" s="126"/>
    </row>
    <row r="8" spans="1:12">
      <c r="A8" s="126" t="s">
        <v>247</v>
      </c>
      <c r="B8" s="126" t="s">
        <v>112</v>
      </c>
      <c r="C8" s="126" t="s">
        <v>118</v>
      </c>
      <c r="D8" s="126"/>
      <c r="E8" s="126"/>
      <c r="F8" s="126"/>
      <c r="G8" s="126"/>
      <c r="H8" s="126"/>
      <c r="I8" s="126"/>
      <c r="J8" s="126"/>
    </row>
    <row r="9" spans="1:12">
      <c r="A9" s="126" t="s">
        <v>248</v>
      </c>
      <c r="B9" s="126" t="s">
        <v>112</v>
      </c>
      <c r="C9" s="126" t="s">
        <v>118</v>
      </c>
      <c r="D9" s="126"/>
      <c r="E9" s="126"/>
      <c r="F9" s="126"/>
      <c r="G9" s="126"/>
      <c r="H9" s="126"/>
      <c r="I9" s="126"/>
      <c r="J9" s="126"/>
    </row>
    <row r="10" spans="1:12">
      <c r="A10" s="126" t="s">
        <v>249</v>
      </c>
      <c r="B10" s="126" t="s">
        <v>112</v>
      </c>
      <c r="C10" s="126" t="s">
        <v>118</v>
      </c>
      <c r="D10" s="126"/>
      <c r="E10" s="126"/>
      <c r="F10" s="126"/>
      <c r="G10" s="126"/>
      <c r="H10" s="126"/>
      <c r="I10" s="126"/>
      <c r="J10" s="126"/>
    </row>
    <row r="11" spans="1:12">
      <c r="A11" s="126" t="s">
        <v>102</v>
      </c>
      <c r="B11" s="126" t="s">
        <v>112</v>
      </c>
      <c r="C11" s="126" t="s">
        <v>113</v>
      </c>
      <c r="D11" s="126" t="s">
        <v>114</v>
      </c>
      <c r="E11" s="126"/>
      <c r="F11" s="126"/>
      <c r="G11" s="126"/>
      <c r="H11" s="126"/>
      <c r="I11" s="126"/>
      <c r="J11" s="126"/>
    </row>
    <row r="12" spans="1:12">
      <c r="A12" s="126" t="s">
        <v>250</v>
      </c>
      <c r="B12" s="126" t="s">
        <v>112</v>
      </c>
      <c r="C12" s="126" t="s">
        <v>115</v>
      </c>
      <c r="D12" s="126" t="s">
        <v>127</v>
      </c>
      <c r="E12" s="126" t="s">
        <v>118</v>
      </c>
      <c r="F12" s="126"/>
      <c r="G12" s="126"/>
      <c r="H12" s="126"/>
      <c r="I12" s="126"/>
      <c r="J12" s="126"/>
    </row>
    <row r="13" spans="1:12">
      <c r="A13" s="126" t="s">
        <v>251</v>
      </c>
      <c r="B13" s="126" t="s">
        <v>112</v>
      </c>
      <c r="C13" s="126" t="s">
        <v>115</v>
      </c>
      <c r="D13" s="126" t="s">
        <v>127</v>
      </c>
      <c r="E13" s="126"/>
      <c r="F13" s="126"/>
      <c r="G13" s="126"/>
      <c r="H13" s="126"/>
      <c r="I13" s="126"/>
      <c r="J13" s="126"/>
    </row>
    <row r="14" spans="1:12">
      <c r="A14" s="126" t="s">
        <v>252</v>
      </c>
      <c r="B14" s="126" t="s">
        <v>112</v>
      </c>
      <c r="C14" s="126" t="s">
        <v>115</v>
      </c>
      <c r="D14" s="126" t="s">
        <v>127</v>
      </c>
      <c r="E14" s="126" t="s">
        <v>118</v>
      </c>
      <c r="F14" s="126" t="s">
        <v>293</v>
      </c>
      <c r="G14" s="126"/>
      <c r="H14" s="126"/>
      <c r="I14" s="126"/>
      <c r="J14" s="126"/>
    </row>
    <row r="15" spans="1:12">
      <c r="A15" s="126" t="s">
        <v>128</v>
      </c>
      <c r="B15" s="126" t="s">
        <v>112</v>
      </c>
      <c r="C15" s="126" t="s">
        <v>115</v>
      </c>
      <c r="D15" s="126" t="s">
        <v>116</v>
      </c>
      <c r="E15" s="126" t="s">
        <v>117</v>
      </c>
      <c r="F15" s="126" t="s">
        <v>119</v>
      </c>
      <c r="G15" s="126" t="s">
        <v>120</v>
      </c>
      <c r="H15" s="126" t="s">
        <v>271</v>
      </c>
      <c r="I15" s="126" t="s">
        <v>129</v>
      </c>
      <c r="J15" s="126" t="s">
        <v>130</v>
      </c>
      <c r="K15" t="s">
        <v>118</v>
      </c>
      <c r="L15" s="126"/>
    </row>
    <row r="16" spans="1:12">
      <c r="A16" s="126" t="s">
        <v>200</v>
      </c>
      <c r="B16" s="126" t="s">
        <v>112</v>
      </c>
      <c r="C16" s="126" t="s">
        <v>115</v>
      </c>
      <c r="D16" s="126" t="s">
        <v>117</v>
      </c>
      <c r="E16" s="126" t="s">
        <v>119</v>
      </c>
      <c r="F16" s="126" t="s">
        <v>120</v>
      </c>
      <c r="G16" s="126" t="s">
        <v>271</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327</v>
      </c>
      <c r="B18" s="126" t="s">
        <v>112</v>
      </c>
      <c r="C18" s="126" t="s">
        <v>328</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273</v>
      </c>
      <c r="B20" s="126" t="s">
        <v>112</v>
      </c>
      <c r="C20" s="126" t="s">
        <v>115</v>
      </c>
      <c r="D20" s="126" t="s">
        <v>123</v>
      </c>
      <c r="E20" s="126" t="s">
        <v>124</v>
      </c>
      <c r="F20" s="126"/>
      <c r="G20" s="126"/>
      <c r="H20" s="126"/>
      <c r="I20" s="126"/>
      <c r="J20" s="126"/>
    </row>
    <row r="21" spans="1:11">
      <c r="A21" s="126" t="s">
        <v>272</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261</v>
      </c>
      <c r="E25" s="126"/>
      <c r="F25" s="126"/>
      <c r="G25" s="126"/>
      <c r="H25" s="126"/>
      <c r="I25" s="126"/>
      <c r="J25" s="126"/>
    </row>
    <row r="26" spans="1:11">
      <c r="A26" s="126" t="s">
        <v>202</v>
      </c>
      <c r="B26" s="126" t="s">
        <v>112</v>
      </c>
      <c r="C26" s="126" t="s">
        <v>136</v>
      </c>
      <c r="D26" s="126" t="s">
        <v>137</v>
      </c>
      <c r="E26" s="126" t="s">
        <v>138</v>
      </c>
      <c r="F26" s="126" t="s">
        <v>139</v>
      </c>
      <c r="G26" s="126" t="s">
        <v>117</v>
      </c>
      <c r="H26" s="126" t="s">
        <v>310</v>
      </c>
      <c r="I26" s="126"/>
      <c r="J26" s="126"/>
    </row>
    <row r="27" spans="1:11">
      <c r="A27" s="126" t="s">
        <v>333</v>
      </c>
      <c r="B27" s="126" t="s">
        <v>112</v>
      </c>
      <c r="C27" s="126" t="s">
        <v>136</v>
      </c>
      <c r="D27" s="126" t="s">
        <v>137</v>
      </c>
      <c r="E27" s="126" t="s">
        <v>138</v>
      </c>
      <c r="F27" s="126" t="s">
        <v>139</v>
      </c>
      <c r="G27" s="126" t="s">
        <v>117</v>
      </c>
      <c r="H27" s="126" t="s">
        <v>310</v>
      </c>
      <c r="I27" s="126"/>
      <c r="J27" s="126"/>
    </row>
    <row r="28" spans="1:11">
      <c r="A28" s="126" t="s">
        <v>334</v>
      </c>
      <c r="B28" s="126" t="s">
        <v>112</v>
      </c>
      <c r="C28" s="126" t="s">
        <v>136</v>
      </c>
      <c r="D28" s="126" t="s">
        <v>137</v>
      </c>
      <c r="E28" s="126" t="s">
        <v>138</v>
      </c>
      <c r="F28" s="126" t="s">
        <v>139</v>
      </c>
      <c r="G28" s="126" t="s">
        <v>117</v>
      </c>
      <c r="H28" s="126" t="s">
        <v>310</v>
      </c>
      <c r="I28" s="126"/>
      <c r="J28" s="126"/>
    </row>
    <row r="29" spans="1:11">
      <c r="A29" s="126" t="s">
        <v>257</v>
      </c>
      <c r="B29" s="126" t="s">
        <v>112</v>
      </c>
      <c r="C29" s="126" t="s">
        <v>136</v>
      </c>
      <c r="D29" s="126" t="s">
        <v>253</v>
      </c>
      <c r="E29" s="126" t="s">
        <v>117</v>
      </c>
      <c r="F29" s="126" t="s">
        <v>137</v>
      </c>
      <c r="G29" s="126" t="s">
        <v>138</v>
      </c>
      <c r="H29" s="126" t="s">
        <v>139</v>
      </c>
      <c r="I29" s="126" t="s">
        <v>310</v>
      </c>
      <c r="J29" s="126"/>
    </row>
    <row r="30" spans="1:11">
      <c r="A30" s="126" t="s">
        <v>256</v>
      </c>
      <c r="B30" s="126" t="s">
        <v>112</v>
      </c>
      <c r="C30" s="126" t="s">
        <v>136</v>
      </c>
      <c r="D30" s="126" t="s">
        <v>253</v>
      </c>
      <c r="E30" s="126" t="s">
        <v>137</v>
      </c>
      <c r="F30" s="126" t="s">
        <v>138</v>
      </c>
      <c r="G30" s="126" t="s">
        <v>254</v>
      </c>
      <c r="H30" s="126" t="s">
        <v>255</v>
      </c>
      <c r="I30" s="126" t="s">
        <v>139</v>
      </c>
      <c r="J30" s="126" t="s">
        <v>117</v>
      </c>
      <c r="K30" s="126" t="s">
        <v>310</v>
      </c>
    </row>
    <row r="31" spans="1:11">
      <c r="A31" s="126" t="s">
        <v>133</v>
      </c>
      <c r="B31" s="126" t="s">
        <v>112</v>
      </c>
      <c r="C31" s="126" t="s">
        <v>136</v>
      </c>
      <c r="D31" s="126" t="s">
        <v>140</v>
      </c>
      <c r="E31" s="126"/>
      <c r="F31" s="126"/>
      <c r="G31" s="126"/>
      <c r="H31" s="126"/>
      <c r="I31" s="126"/>
      <c r="J31" s="126"/>
      <c r="K31" s="126"/>
    </row>
    <row r="32" spans="1:11">
      <c r="A32" s="126" t="s">
        <v>111</v>
      </c>
      <c r="B32" s="126" t="s">
        <v>112</v>
      </c>
      <c r="C32" s="126" t="s">
        <v>136</v>
      </c>
      <c r="D32" s="126" t="s">
        <v>140</v>
      </c>
      <c r="E32" s="126"/>
      <c r="F32" s="126"/>
      <c r="G32" s="126"/>
      <c r="H32" s="126"/>
      <c r="I32" s="126"/>
      <c r="J32" s="126"/>
      <c r="K32" s="126"/>
    </row>
    <row r="33" spans="1:11">
      <c r="A33" s="126" t="s">
        <v>134</v>
      </c>
      <c r="B33" s="126" t="s">
        <v>112</v>
      </c>
      <c r="C33" s="126" t="s">
        <v>136</v>
      </c>
      <c r="D33" s="126" t="s">
        <v>116</v>
      </c>
      <c r="E33" s="126" t="s">
        <v>117</v>
      </c>
      <c r="F33" s="126" t="s">
        <v>137</v>
      </c>
      <c r="G33" s="126" t="s">
        <v>138</v>
      </c>
      <c r="H33" s="126" t="s">
        <v>254</v>
      </c>
      <c r="I33" s="126" t="s">
        <v>255</v>
      </c>
      <c r="J33" s="126" t="s">
        <v>258</v>
      </c>
      <c r="K33" s="126"/>
    </row>
    <row r="34" spans="1:11">
      <c r="A34" s="126" t="s">
        <v>135</v>
      </c>
      <c r="B34" s="126" t="s">
        <v>136</v>
      </c>
      <c r="C34" s="126" t="s">
        <v>116</v>
      </c>
      <c r="D34" s="126" t="s">
        <v>117</v>
      </c>
      <c r="E34" s="126" t="s">
        <v>137</v>
      </c>
      <c r="F34" s="126" t="s">
        <v>138</v>
      </c>
      <c r="G34" s="126" t="s">
        <v>258</v>
      </c>
      <c r="H34" s="126" t="s">
        <v>259</v>
      </c>
      <c r="I34" s="126" t="s">
        <v>260</v>
      </c>
      <c r="J34"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19" zoomScale="76" zoomScaleNormal="100" zoomScaleSheetLayoutView="76"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0" t="s">
        <v>152</v>
      </c>
      <c r="AL1" s="260"/>
      <c r="AM1" s="260"/>
      <c r="AN1" s="260"/>
    </row>
    <row r="2" spans="1:40" ht="18" customHeight="1">
      <c r="A2" s="62"/>
      <c r="B2" s="63"/>
      <c r="C2" s="63"/>
      <c r="D2" s="63"/>
      <c r="E2" s="63"/>
      <c r="F2" s="63"/>
      <c r="G2" s="63"/>
      <c r="H2" s="63"/>
      <c r="I2" s="63"/>
      <c r="J2" s="63"/>
      <c r="K2" s="63"/>
      <c r="L2" s="63"/>
      <c r="M2" s="267">
        <v>2024</v>
      </c>
      <c r="N2" s="267"/>
      <c r="O2" s="267"/>
      <c r="P2" s="267"/>
      <c r="Q2" s="266" t="s">
        <v>150</v>
      </c>
      <c r="R2" s="266"/>
      <c r="S2" s="267">
        <v>5</v>
      </c>
      <c r="T2" s="267"/>
      <c r="U2" s="266" t="s">
        <v>151</v>
      </c>
      <c r="V2" s="266"/>
      <c r="W2" s="63"/>
      <c r="X2" s="63"/>
      <c r="Y2" s="63"/>
      <c r="Z2" s="62"/>
      <c r="AA2" s="62"/>
      <c r="AC2" s="81"/>
      <c r="AD2" s="63"/>
      <c r="AE2" s="63"/>
      <c r="AF2" s="63"/>
      <c r="AG2" s="63"/>
      <c r="AH2" s="63"/>
      <c r="AI2" s="81" t="s">
        <v>156</v>
      </c>
      <c r="AJ2" s="81"/>
      <c r="AK2" s="261"/>
      <c r="AL2" s="261"/>
      <c r="AM2" s="261"/>
      <c r="AN2" s="26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2"/>
      <c r="AL3" s="262"/>
      <c r="AM3" s="262"/>
      <c r="AN3" s="26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2"/>
      <c r="AL4" s="262"/>
      <c r="AM4" s="262"/>
      <c r="AN4" s="26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68"/>
      <c r="AI5" s="268"/>
      <c r="AJ5" s="268"/>
      <c r="AK5" s="88" t="s">
        <v>157</v>
      </c>
      <c r="AL5" s="90"/>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153</v>
      </c>
      <c r="B7" s="265" t="s">
        <v>162</v>
      </c>
      <c r="C7" s="270" t="s">
        <v>163</v>
      </c>
      <c r="D7" s="265" t="s">
        <v>164</v>
      </c>
      <c r="E7" s="274" t="s">
        <v>165</v>
      </c>
      <c r="F7" s="269" t="s">
        <v>192</v>
      </c>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3" t="s">
        <v>193</v>
      </c>
      <c r="AL7" s="264" t="s">
        <v>194</v>
      </c>
      <c r="AM7" s="259" t="s">
        <v>195</v>
      </c>
      <c r="AN7" s="259"/>
    </row>
    <row r="8" spans="1:40" ht="15" customHeight="1">
      <c r="A8" s="273"/>
      <c r="B8" s="265"/>
      <c r="C8" s="271"/>
      <c r="D8" s="265"/>
      <c r="E8" s="274"/>
      <c r="F8" s="265" t="s">
        <v>104</v>
      </c>
      <c r="G8" s="265"/>
      <c r="H8" s="265"/>
      <c r="I8" s="265"/>
      <c r="J8" s="265"/>
      <c r="K8" s="265"/>
      <c r="L8" s="265"/>
      <c r="M8" s="265" t="s">
        <v>105</v>
      </c>
      <c r="N8" s="265"/>
      <c r="O8" s="265"/>
      <c r="P8" s="265"/>
      <c r="Q8" s="265"/>
      <c r="R8" s="265"/>
      <c r="S8" s="265"/>
      <c r="T8" s="265" t="s">
        <v>106</v>
      </c>
      <c r="U8" s="265"/>
      <c r="V8" s="265"/>
      <c r="W8" s="265"/>
      <c r="X8" s="265"/>
      <c r="Y8" s="265"/>
      <c r="Z8" s="265"/>
      <c r="AA8" s="265" t="s">
        <v>107</v>
      </c>
      <c r="AB8" s="265"/>
      <c r="AC8" s="265"/>
      <c r="AD8" s="265"/>
      <c r="AE8" s="265"/>
      <c r="AF8" s="265"/>
      <c r="AG8" s="265"/>
      <c r="AH8" s="265" t="s">
        <v>110</v>
      </c>
      <c r="AI8" s="265"/>
      <c r="AJ8" s="265"/>
      <c r="AK8" s="263"/>
      <c r="AL8" s="264"/>
      <c r="AM8" s="259"/>
      <c r="AN8" s="259"/>
    </row>
    <row r="9" spans="1:40" ht="15" customHeight="1">
      <c r="A9" s="273"/>
      <c r="B9" s="265"/>
      <c r="C9" s="271"/>
      <c r="D9" s="265"/>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3"/>
      <c r="AL9" s="264"/>
      <c r="AM9" s="259"/>
      <c r="AN9" s="259"/>
    </row>
    <row r="10" spans="1:40" ht="15" customHeight="1">
      <c r="A10" s="273"/>
      <c r="B10" s="265"/>
      <c r="C10" s="272"/>
      <c r="D10" s="265"/>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3"/>
      <c r="AL10" s="264"/>
      <c r="AM10" s="259"/>
      <c r="AN10" s="259"/>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7"/>
      <c r="AN11" s="277"/>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7"/>
      <c r="AN12" s="277"/>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7"/>
      <c r="AN13" s="277"/>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7"/>
      <c r="AN20" s="277"/>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7"/>
      <c r="AN21" s="277"/>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7"/>
      <c r="AN22" s="277"/>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7"/>
      <c r="AN23" s="277"/>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7"/>
      <c r="AN24" s="277"/>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7"/>
      <c r="AN25" s="277"/>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7"/>
      <c r="AN26" s="277"/>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7"/>
      <c r="AN27" s="277"/>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7"/>
      <c r="AN28" s="277"/>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7"/>
      <c r="AN29" s="277"/>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274" t="s">
        <v>94</v>
      </c>
      <c r="B31" s="275"/>
      <c r="C31" s="275"/>
      <c r="D31" s="275"/>
      <c r="E31" s="275"/>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3"/>
      <c r="AN31" s="273"/>
    </row>
    <row r="32" spans="1:40" ht="18" customHeight="1">
      <c r="A32" s="275" t="s">
        <v>96</v>
      </c>
      <c r="B32" s="275"/>
      <c r="C32" s="275"/>
      <c r="D32" s="275"/>
      <c r="E32" s="27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65" t="s">
        <v>173</v>
      </c>
      <c r="D41" s="265"/>
      <c r="E41" s="265"/>
      <c r="F41" s="60"/>
      <c r="G41" s="60"/>
    </row>
    <row r="42" spans="1:39" ht="15" customHeight="1">
      <c r="A42" s="60"/>
      <c r="B42" s="97" t="s">
        <v>186</v>
      </c>
      <c r="C42" s="278" t="s">
        <v>174</v>
      </c>
      <c r="D42" s="278"/>
      <c r="E42" s="278"/>
      <c r="F42" s="60"/>
      <c r="G42" s="60"/>
    </row>
    <row r="43" spans="1:39" ht="15" customHeight="1">
      <c r="A43" s="60"/>
      <c r="B43" s="97" t="s">
        <v>187</v>
      </c>
      <c r="C43" s="278" t="s">
        <v>175</v>
      </c>
      <c r="D43" s="278"/>
      <c r="E43" s="278"/>
      <c r="F43" s="60"/>
      <c r="G43" s="60"/>
    </row>
    <row r="44" spans="1:39" ht="15" customHeight="1">
      <c r="A44" s="60"/>
      <c r="B44" s="97" t="s">
        <v>188</v>
      </c>
      <c r="C44" s="278" t="s">
        <v>176</v>
      </c>
      <c r="D44" s="278"/>
      <c r="E44" s="278"/>
      <c r="F44" s="60"/>
      <c r="G44" s="60"/>
    </row>
    <row r="45" spans="1:39" ht="15" customHeight="1">
      <c r="A45" s="60"/>
      <c r="B45" s="97" t="s">
        <v>189</v>
      </c>
      <c r="C45" s="278" t="s">
        <v>177</v>
      </c>
      <c r="D45" s="278"/>
      <c r="E45" s="278"/>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314</v>
      </c>
      <c r="B53" s="94"/>
      <c r="C53" s="60"/>
      <c r="D53" s="60"/>
      <c r="E53" s="60"/>
      <c r="F53" s="60"/>
      <c r="G53" s="60"/>
    </row>
    <row r="54" spans="1:7" ht="15" customHeight="1">
      <c r="A54" s="60" t="s">
        <v>315</v>
      </c>
      <c r="B54" s="94"/>
      <c r="C54" s="60"/>
      <c r="D54" s="60"/>
      <c r="E54" s="60"/>
      <c r="F54" s="60"/>
      <c r="G54" s="60"/>
    </row>
    <row r="55" spans="1:7" ht="15" customHeight="1">
      <c r="A55" s="60"/>
      <c r="B55" s="60" t="s">
        <v>316</v>
      </c>
      <c r="C55" s="60"/>
      <c r="D55" s="60"/>
      <c r="E55" s="60"/>
      <c r="F55" s="60"/>
      <c r="G55" s="60"/>
    </row>
    <row r="56" spans="1:7" ht="15" customHeight="1">
      <c r="A56" s="60"/>
      <c r="B56" s="60" t="s">
        <v>317</v>
      </c>
      <c r="C56" s="60"/>
      <c r="D56" s="60"/>
      <c r="E56" s="60"/>
      <c r="F56" s="60"/>
      <c r="G56" s="60"/>
    </row>
    <row r="57" spans="1:7" ht="15" customHeight="1">
      <c r="A57" s="60" t="s">
        <v>318</v>
      </c>
      <c r="B57" s="94"/>
      <c r="C57" s="60"/>
      <c r="D57" s="60"/>
      <c r="E57" s="60"/>
      <c r="F57" s="60"/>
      <c r="G57" s="60"/>
    </row>
    <row r="58" spans="1:7" ht="15" customHeight="1">
      <c r="A58" s="60" t="s">
        <v>183</v>
      </c>
      <c r="B58" s="94"/>
      <c r="C58" s="60"/>
      <c r="D58" s="60"/>
      <c r="E58" s="60"/>
      <c r="F58" s="60"/>
      <c r="G58" s="60"/>
    </row>
    <row r="59" spans="1:7" ht="15" customHeight="1">
      <c r="A59" s="60" t="s">
        <v>319</v>
      </c>
      <c r="B59" s="94"/>
      <c r="C59" s="60"/>
      <c r="D59" s="60"/>
      <c r="E59" s="60"/>
      <c r="F59" s="60"/>
      <c r="G59" s="60"/>
    </row>
    <row r="60" spans="1:7" ht="15" customHeight="1">
      <c r="A60" s="60" t="s">
        <v>320</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321</v>
      </c>
      <c r="B63" s="94"/>
      <c r="C63" s="60"/>
      <c r="D63" s="60"/>
      <c r="E63" s="60"/>
      <c r="F63" s="60"/>
      <c r="G63" s="60"/>
    </row>
    <row r="64" spans="1:7" ht="15" customHeight="1">
      <c r="A64" s="60" t="s">
        <v>322</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7"/>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284</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v>160</v>
      </c>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7"/>
      <c r="AN12" s="277"/>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7"/>
      <c r="AN13" s="277"/>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7"/>
      <c r="AN14" s="277"/>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7"/>
      <c r="AN15" s="277"/>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7"/>
      <c r="AN16" s="277"/>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7"/>
      <c r="AN17" s="277"/>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7"/>
      <c r="AN18" s="277"/>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7"/>
      <c r="AN19" s="277"/>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7"/>
      <c r="AN20" s="277"/>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3"/>
      <c r="AN32" s="273"/>
    </row>
    <row r="33" spans="1:40" ht="18" customHeight="1">
      <c r="A33" s="275" t="s">
        <v>96</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266</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04"/>
      <c r="B40" s="304"/>
      <c r="C40" s="304"/>
      <c r="D40" s="110">
        <f>IF(S3=1,10,IF(S3=2,11,IF(S3=3,12,S3-3)))</f>
        <v>2</v>
      </c>
      <c r="E40" s="110">
        <f>IF(S3=1,11,IF(S3=2,12,S3-2))</f>
        <v>3</v>
      </c>
      <c r="F40" s="305">
        <f>IF(S3=1,12,S3-1)</f>
        <v>4</v>
      </c>
      <c r="G40" s="305"/>
      <c r="H40" s="305"/>
      <c r="I40" s="265" t="s">
        <v>262</v>
      </c>
      <c r="J40" s="265"/>
      <c r="K40" s="265"/>
      <c r="M40" s="274" t="s">
        <v>197</v>
      </c>
      <c r="N40" s="275"/>
      <c r="O40" s="275"/>
      <c r="P40" s="275"/>
      <c r="Q40" s="275"/>
      <c r="R40" s="275"/>
      <c r="S40" s="275"/>
      <c r="T40" s="275"/>
      <c r="U40" s="275"/>
      <c r="V40" s="275"/>
      <c r="W40" s="275"/>
      <c r="X40" s="275"/>
      <c r="Y40" s="275"/>
      <c r="Z40" s="275"/>
      <c r="AA40" s="275"/>
      <c r="AB40" s="275"/>
      <c r="AC40" s="275"/>
      <c r="AD40" s="275"/>
      <c r="AE40" s="275"/>
      <c r="AF40" s="275"/>
      <c r="AG40" s="275"/>
      <c r="AH40" s="307" t="s">
        <v>300</v>
      </c>
      <c r="AI40" s="308"/>
      <c r="AJ40" s="308"/>
      <c r="AK40" s="308"/>
      <c r="AL40" s="309"/>
      <c r="AM40" s="264" t="s">
        <v>208</v>
      </c>
      <c r="AN40" s="264"/>
    </row>
    <row r="41" spans="1:40" ht="18" customHeight="1">
      <c r="A41" s="264" t="s">
        <v>264</v>
      </c>
      <c r="B41" s="264"/>
      <c r="C41" s="264"/>
      <c r="D41" s="111">
        <v>80</v>
      </c>
      <c r="E41" s="111">
        <v>80</v>
      </c>
      <c r="F41" s="306">
        <v>81</v>
      </c>
      <c r="G41" s="306"/>
      <c r="H41" s="306"/>
      <c r="I41" s="274">
        <f>SUM(D41:F41)</f>
        <v>241</v>
      </c>
      <c r="J41" s="275"/>
      <c r="K41" s="276"/>
      <c r="M41" s="294" t="s">
        <v>277</v>
      </c>
      <c r="N41" s="270" t="s">
        <v>301</v>
      </c>
      <c r="O41" s="288"/>
      <c r="P41" s="289"/>
      <c r="Q41" s="282" t="s">
        <v>297</v>
      </c>
      <c r="R41" s="283"/>
      <c r="S41" s="283"/>
      <c r="T41" s="283"/>
      <c r="U41" s="283"/>
      <c r="V41" s="283"/>
      <c r="W41" s="283"/>
      <c r="X41" s="283"/>
      <c r="Y41" s="283"/>
      <c r="Z41" s="283"/>
      <c r="AA41" s="283"/>
      <c r="AB41" s="283"/>
      <c r="AC41" s="283"/>
      <c r="AD41" s="283"/>
      <c r="AE41" s="283"/>
      <c r="AF41" s="283"/>
      <c r="AG41" s="284"/>
      <c r="AH41" s="281">
        <f>SUM(F33:AJ33)</f>
        <v>490</v>
      </c>
      <c r="AI41" s="263"/>
      <c r="AJ41" s="130" t="s">
        <v>198</v>
      </c>
      <c r="AK41" s="281">
        <f>ROUNDUP(AH41/450,0)</f>
        <v>2</v>
      </c>
      <c r="AL41" s="263"/>
      <c r="AM41" s="265">
        <f>MIN(AH41:AK43)</f>
        <v>1</v>
      </c>
      <c r="AN41" s="265"/>
    </row>
    <row r="42" spans="1:40" ht="18" customHeight="1">
      <c r="A42" s="264" t="s">
        <v>265</v>
      </c>
      <c r="B42" s="264"/>
      <c r="C42" s="264"/>
      <c r="D42" s="111">
        <v>10</v>
      </c>
      <c r="E42" s="111">
        <v>15</v>
      </c>
      <c r="F42" s="306">
        <v>14</v>
      </c>
      <c r="G42" s="306"/>
      <c r="H42" s="306"/>
      <c r="I42" s="274">
        <f>SUM(D42:H42)*0.1</f>
        <v>3.9000000000000004</v>
      </c>
      <c r="J42" s="275"/>
      <c r="K42" s="276"/>
      <c r="M42" s="295"/>
      <c r="N42" s="271"/>
      <c r="O42" s="290"/>
      <c r="P42" s="291"/>
      <c r="Q42" s="285" t="s">
        <v>298</v>
      </c>
      <c r="R42" s="286"/>
      <c r="S42" s="286"/>
      <c r="T42" s="286"/>
      <c r="U42" s="286"/>
      <c r="V42" s="286"/>
      <c r="W42" s="286"/>
      <c r="X42" s="286"/>
      <c r="Y42" s="286"/>
      <c r="Z42" s="286"/>
      <c r="AA42" s="286"/>
      <c r="AB42" s="286"/>
      <c r="AC42" s="286"/>
      <c r="AD42" s="286"/>
      <c r="AE42" s="286"/>
      <c r="AF42" s="286"/>
      <c r="AG42" s="287"/>
      <c r="AH42" s="274">
        <f>COUNTA(B13:B31)</f>
        <v>9</v>
      </c>
      <c r="AI42" s="275"/>
      <c r="AJ42" s="136" t="s">
        <v>199</v>
      </c>
      <c r="AK42" s="281">
        <f>ROUNDUP(AH42/10,0)</f>
        <v>1</v>
      </c>
      <c r="AL42" s="263"/>
      <c r="AM42" s="265"/>
      <c r="AN42" s="265"/>
    </row>
    <row r="43" spans="1:40" ht="18" customHeight="1">
      <c r="A43" s="265" t="s">
        <v>262</v>
      </c>
      <c r="B43" s="265"/>
      <c r="C43" s="265"/>
      <c r="D43" s="75">
        <f>D41+D42*0.1</f>
        <v>81</v>
      </c>
      <c r="E43" s="75">
        <f>E41+E42*0.1</f>
        <v>81.5</v>
      </c>
      <c r="F43" s="274">
        <f t="shared" ref="F43" si="3">F41+F42*0.1</f>
        <v>82.4</v>
      </c>
      <c r="G43" s="275"/>
      <c r="H43" s="276"/>
      <c r="I43" s="274">
        <f>SUM(D43:H43)</f>
        <v>244.9</v>
      </c>
      <c r="J43" s="275"/>
      <c r="K43" s="276"/>
      <c r="M43" s="296"/>
      <c r="N43" s="272"/>
      <c r="O43" s="292"/>
      <c r="P43" s="293"/>
      <c r="Q43" s="285" t="s">
        <v>299</v>
      </c>
      <c r="R43" s="286"/>
      <c r="S43" s="286"/>
      <c r="T43" s="286"/>
      <c r="U43" s="286"/>
      <c r="V43" s="286"/>
      <c r="W43" s="286"/>
      <c r="X43" s="286"/>
      <c r="Y43" s="286"/>
      <c r="Z43" s="286"/>
      <c r="AA43" s="286"/>
      <c r="AB43" s="286"/>
      <c r="AC43" s="286"/>
      <c r="AD43" s="286"/>
      <c r="AE43" s="286"/>
      <c r="AF43" s="286"/>
      <c r="AG43" s="287"/>
      <c r="AH43" s="281">
        <f>ROUNDDOWN(I45,1)</f>
        <v>81.599999999999994</v>
      </c>
      <c r="AI43" s="263"/>
      <c r="AJ43" s="137" t="s">
        <v>199</v>
      </c>
      <c r="AK43" s="281">
        <f>ROUNDUP(IF(X45="",AH43/40,IF(X45="○",AH43/50)),0)</f>
        <v>3</v>
      </c>
      <c r="AL43" s="263"/>
      <c r="AM43" s="265"/>
      <c r="AN43" s="265"/>
    </row>
    <row r="44" spans="1:40" ht="18" customHeight="1">
      <c r="A44" s="62" t="s">
        <v>267</v>
      </c>
      <c r="B44" s="59"/>
      <c r="H44" s="60" t="s">
        <v>263</v>
      </c>
      <c r="M44" s="111"/>
      <c r="N44" s="285" t="s">
        <v>302</v>
      </c>
      <c r="O44" s="286"/>
      <c r="P44" s="286"/>
      <c r="Q44" s="286"/>
      <c r="R44" s="286"/>
      <c r="S44" s="286"/>
      <c r="T44" s="286"/>
      <c r="U44" s="286"/>
      <c r="V44" s="286"/>
      <c r="W44" s="286"/>
      <c r="X44" s="286"/>
      <c r="Y44" s="286"/>
      <c r="Z44" s="286"/>
      <c r="AA44" s="286"/>
      <c r="AB44" s="286"/>
      <c r="AC44" s="286"/>
      <c r="AD44" s="286"/>
      <c r="AE44" s="286"/>
      <c r="AF44" s="286"/>
      <c r="AG44" s="287"/>
      <c r="AH44" s="280"/>
      <c r="AI44" s="280"/>
      <c r="AJ44" s="280"/>
      <c r="AK44" s="280"/>
      <c r="AL44" s="280"/>
      <c r="AM44" s="274" cm="1">
        <f t="array" ref="AM44">ROUNDUP(_xlfn.IFS(AM41&lt;2,1,AND(AM41&lt;=2,AM41&lt;6),AM41-1,AM41&gt;=6,AM41/2*3),1)</f>
        <v>1</v>
      </c>
      <c r="AN44" s="276"/>
    </row>
    <row r="45" spans="1:40" ht="18" customHeight="1">
      <c r="B45" s="62"/>
      <c r="I45" s="265">
        <f>I43/3</f>
        <v>81.63333333333334</v>
      </c>
      <c r="J45" s="265"/>
      <c r="K45" s="265"/>
      <c r="M45" s="114" t="s">
        <v>303</v>
      </c>
      <c r="N45" s="134"/>
      <c r="O45" s="132"/>
      <c r="P45" s="132"/>
      <c r="Q45" s="132"/>
      <c r="R45" s="132"/>
      <c r="S45" s="132"/>
      <c r="T45" s="132"/>
      <c r="U45" s="132"/>
      <c r="V45" s="132"/>
      <c r="W45" s="132"/>
      <c r="X45" s="297"/>
      <c r="Y45" s="298"/>
      <c r="Z45" s="132"/>
      <c r="AA45" s="132"/>
      <c r="AB45" s="132"/>
      <c r="AC45" s="132"/>
      <c r="AD45" s="132"/>
      <c r="AE45" s="132"/>
      <c r="AF45" s="132"/>
      <c r="AG45" s="132"/>
      <c r="AH45" s="132"/>
      <c r="AI45" s="132"/>
      <c r="AJ45" s="132"/>
      <c r="AK45" s="132"/>
      <c r="AL45" s="132"/>
      <c r="AM45" s="132"/>
      <c r="AN45" s="132"/>
    </row>
    <row r="46" spans="1:40" ht="14.25" customHeight="1">
      <c r="B46" s="62"/>
      <c r="I46" s="67"/>
      <c r="J46" s="67"/>
      <c r="K46" s="67"/>
      <c r="M46" s="60" t="s">
        <v>304</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B47" s="62"/>
      <c r="I47" s="67"/>
      <c r="J47" s="67"/>
      <c r="K47" s="67"/>
      <c r="M47" s="60" t="s">
        <v>305</v>
      </c>
      <c r="N47" s="135"/>
      <c r="O47" s="133"/>
      <c r="P47" s="133"/>
      <c r="Q47" s="133"/>
      <c r="R47" s="133"/>
      <c r="S47" s="133"/>
      <c r="T47" s="133"/>
      <c r="U47" s="133"/>
      <c r="V47" s="133"/>
      <c r="W47" s="133"/>
      <c r="X47" s="131"/>
      <c r="Y47" s="131"/>
      <c r="Z47" s="133"/>
      <c r="AA47" s="133"/>
      <c r="AB47" s="133"/>
      <c r="AC47" s="133"/>
      <c r="AD47" s="133"/>
      <c r="AE47" s="133"/>
      <c r="AF47" s="133"/>
      <c r="AG47" s="133"/>
      <c r="AH47" s="133"/>
      <c r="AI47" s="133"/>
      <c r="AJ47" s="133"/>
      <c r="AK47" s="133"/>
      <c r="AL47" s="133"/>
      <c r="AM47" s="133"/>
      <c r="AN47" s="133"/>
    </row>
    <row r="48" spans="1:40" ht="13.5" customHeight="1">
      <c r="A48" s="86"/>
      <c r="B48" s="86"/>
      <c r="C48" s="86"/>
      <c r="D48" s="86"/>
      <c r="E48" s="86"/>
      <c r="F48" s="86"/>
      <c r="G48" s="86"/>
      <c r="H48" s="86"/>
      <c r="I48" s="86"/>
      <c r="J48" s="60"/>
      <c r="K48" s="60"/>
      <c r="L48" s="60"/>
      <c r="M48" s="279" t="s">
        <v>306</v>
      </c>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row>
    <row r="49" spans="1:40" ht="4.5" customHeight="1">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c r="A50" s="68" t="s">
        <v>324</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311" t="s">
        <v>323</v>
      </c>
      <c r="D51" s="312"/>
      <c r="E51" s="318" t="str">
        <f>IF(VLOOKUP($AK$2,選択肢!$A$1:$J$34,E56,FALSE)=0,"-",VLOOKUP($AK$2,選択肢!$A$1:$J$34,E56,FALSE))</f>
        <v>サービス提供責任者</v>
      </c>
      <c r="F51" s="318"/>
      <c r="G51" s="318"/>
      <c r="H51" s="318"/>
      <c r="I51" s="311" t="str">
        <f>IF(VLOOKUP($AK$2,選択肢!$A$1:$J$34,I56,FALSE)=0,"-",VLOOKUP($AK$2,選択肢!$A$1:$J$34,I56,FALSE))</f>
        <v>従業者</v>
      </c>
      <c r="J51" s="312"/>
      <c r="K51" s="312"/>
      <c r="L51" s="312"/>
      <c r="M51" s="312"/>
      <c r="N51" s="319"/>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62"/>
    </row>
    <row r="52" spans="1:40" ht="18" customHeight="1">
      <c r="A52" s="62"/>
      <c r="B52" s="67"/>
      <c r="C52" s="102" t="s">
        <v>56</v>
      </c>
      <c r="D52" s="102" t="s">
        <v>57</v>
      </c>
      <c r="E52" s="101" t="s">
        <v>56</v>
      </c>
      <c r="F52" s="317" t="s">
        <v>57</v>
      </c>
      <c r="G52" s="317"/>
      <c r="H52" s="317"/>
      <c r="I52" s="314" t="s">
        <v>56</v>
      </c>
      <c r="J52" s="315"/>
      <c r="K52" s="316"/>
      <c r="L52" s="314" t="s">
        <v>57</v>
      </c>
      <c r="M52" s="315"/>
      <c r="N52" s="316"/>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129"/>
      <c r="AM52" s="129"/>
      <c r="AN52" s="62"/>
    </row>
    <row r="53" spans="1:40" ht="18" customHeight="1">
      <c r="A53" s="62"/>
      <c r="B53" s="75" t="s">
        <v>108</v>
      </c>
      <c r="C53" s="101">
        <f>COUNTIFS($B$12:$B$31,C$51,$C$12:$C$31,"A",$E$12:$E$31,"*")</f>
        <v>1</v>
      </c>
      <c r="D53" s="101">
        <f>COUNTIFS($B$12:$B$31,C$51,$C$12:$C$31,"B",$E$12:$E$31,"*")</f>
        <v>0</v>
      </c>
      <c r="E53" s="101">
        <f>COUNTIFS($B$12:$B$31,E$51,$C$12:$C$31,"A",$E$12:$E$31,"*")</f>
        <v>0</v>
      </c>
      <c r="F53" s="314">
        <f>COUNTIFS($B$12:$B$31,E$51,$C$12:$C$31,"B",$E$12:$E$31,"*")</f>
        <v>1</v>
      </c>
      <c r="G53" s="315"/>
      <c r="H53" s="316"/>
      <c r="I53" s="314">
        <f>COUNTIFS($B$12:$B$31,I$51,$C$12:$C$31,"A",$E$12:$E$31,"*")</f>
        <v>0</v>
      </c>
      <c r="J53" s="315"/>
      <c r="K53" s="316"/>
      <c r="L53" s="314">
        <f>COUNTIFS($B$12:$B$31,I$51,$C$12:$C$31,"B",$E$12:$E$31,"*")</f>
        <v>0</v>
      </c>
      <c r="M53" s="315"/>
      <c r="N53" s="316"/>
      <c r="O53" s="310"/>
      <c r="P53" s="310"/>
      <c r="Q53" s="310"/>
      <c r="R53" s="310"/>
      <c r="S53" s="310"/>
      <c r="T53" s="310"/>
      <c r="U53" s="310"/>
      <c r="V53" s="310"/>
      <c r="W53" s="310"/>
      <c r="X53" s="310"/>
      <c r="Y53" s="310"/>
      <c r="Z53" s="310"/>
      <c r="AA53" s="310"/>
      <c r="AB53" s="310"/>
      <c r="AC53" s="310"/>
      <c r="AD53" s="310"/>
      <c r="AE53" s="310"/>
      <c r="AF53" s="310"/>
      <c r="AG53" s="310"/>
      <c r="AH53" s="310"/>
      <c r="AI53" s="310"/>
      <c r="AJ53" s="310"/>
      <c r="AK53" s="310"/>
      <c r="AL53" s="129"/>
      <c r="AM53" s="129"/>
      <c r="AN53" s="62"/>
    </row>
    <row r="54" spans="1:40" ht="18" customHeight="1">
      <c r="A54" s="62"/>
      <c r="B54" s="82" t="s">
        <v>109</v>
      </c>
      <c r="C54" s="113"/>
      <c r="D54" s="113"/>
      <c r="E54" s="101">
        <f>COUNTIFS($B$12:$B$31,E$51,$C$12:$C$31,"C",$E$12:$E$31,"*")</f>
        <v>1</v>
      </c>
      <c r="F54" s="314">
        <f>COUNTIFS($B$12:$B$31,E$51,$C$12:$C$31,"D",$E$12:$E$31,"*")</f>
        <v>0</v>
      </c>
      <c r="G54" s="315"/>
      <c r="H54" s="316"/>
      <c r="I54" s="314">
        <f>COUNTIFS($B$12:$B$31,I$51,$C$12:$C$31,"C",$E$12:$E$31,"*")</f>
        <v>2</v>
      </c>
      <c r="J54" s="315"/>
      <c r="K54" s="316"/>
      <c r="L54" s="314">
        <f>COUNTIFS($B$12:$B$31,I$51,$C$12:$C$31,"D",$E$12:$E$31,"*")</f>
        <v>5</v>
      </c>
      <c r="M54" s="315"/>
      <c r="N54" s="316"/>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129"/>
      <c r="AM54" s="129"/>
      <c r="AN54" s="62"/>
    </row>
    <row r="55" spans="1:40" ht="18" customHeight="1">
      <c r="A55" s="62"/>
      <c r="B55" s="82" t="s">
        <v>196</v>
      </c>
      <c r="C55" s="320"/>
      <c r="D55" s="321"/>
      <c r="E55" s="314">
        <f>IF($AK$4="４週",SUMIFS($AK$12:$AK$31,$B$12:$B$31,E51)/4/$AH$6,IF($AK$4="歴月",SUMIFS($AK$12:$AK$31,$B$12:$B$31,E51)/$AL$6,"記載する期間を選択してください"))</f>
        <v>0</v>
      </c>
      <c r="F55" s="315"/>
      <c r="G55" s="315"/>
      <c r="H55" s="316"/>
      <c r="I55" s="314">
        <f>IF($AK$4="４週",SUMIFS($AK$12:$AK$31,$B$12:$B$31,I51)/4/$AH$6,IF($AK$4="歴月",SUMIFS($AK$12:$AK$31,$B$12:$B$31,I51)/$AL$6,"記載する期間を選択してください"))</f>
        <v>0</v>
      </c>
      <c r="J55" s="315"/>
      <c r="K55" s="315"/>
      <c r="L55" s="315"/>
      <c r="M55" s="315"/>
      <c r="N55" s="316"/>
      <c r="O55" s="310"/>
      <c r="P55" s="310"/>
      <c r="Q55" s="310"/>
      <c r="R55" s="310"/>
      <c r="S55" s="310"/>
      <c r="T55" s="310"/>
      <c r="U55" s="310"/>
      <c r="V55" s="310"/>
      <c r="W55" s="310"/>
      <c r="X55" s="310"/>
      <c r="Y55" s="310"/>
      <c r="Z55" s="310"/>
      <c r="AA55" s="310"/>
      <c r="AB55" s="310"/>
      <c r="AC55" s="310"/>
      <c r="AD55" s="310"/>
      <c r="AE55" s="310"/>
      <c r="AF55" s="310"/>
      <c r="AG55" s="310"/>
      <c r="AH55" s="310"/>
      <c r="AI55" s="310"/>
      <c r="AJ55" s="310"/>
      <c r="AK55" s="310"/>
      <c r="AL55" s="310"/>
      <c r="AM55" s="310"/>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row>
    <row r="59" spans="1:40" s="60" customFormat="1" ht="15" customHeight="1">
      <c r="A59" s="60" t="s">
        <v>211</v>
      </c>
      <c r="B59" s="86"/>
      <c r="C59" s="86"/>
      <c r="D59" s="86"/>
      <c r="E59" s="86"/>
      <c r="F59" s="86"/>
      <c r="G59" s="86"/>
      <c r="H59" s="68"/>
      <c r="I59" s="68"/>
      <c r="J59" s="68"/>
      <c r="K59" s="68"/>
      <c r="L59" s="68"/>
      <c r="M59" s="68"/>
    </row>
    <row r="60" spans="1:40" s="60" customFormat="1" ht="15" customHeight="1">
      <c r="A60" s="60" t="s">
        <v>168</v>
      </c>
      <c r="B60" s="86"/>
      <c r="C60" s="86"/>
      <c r="D60" s="86"/>
      <c r="E60" s="86"/>
      <c r="F60" s="86"/>
      <c r="G60" s="86"/>
      <c r="H60" s="68"/>
      <c r="I60" s="68"/>
      <c r="J60" s="68"/>
      <c r="K60" s="68"/>
      <c r="L60" s="68"/>
      <c r="M60" s="68"/>
    </row>
    <row r="61" spans="1:40" s="60" customFormat="1" ht="15" customHeight="1">
      <c r="A61" s="60" t="s">
        <v>169</v>
      </c>
      <c r="B61" s="86"/>
      <c r="C61" s="86"/>
      <c r="D61" s="86"/>
      <c r="E61" s="86"/>
      <c r="F61" s="86"/>
      <c r="G61" s="86"/>
      <c r="H61" s="68"/>
      <c r="I61" s="68"/>
      <c r="J61" s="68"/>
      <c r="K61" s="68"/>
      <c r="L61" s="68"/>
      <c r="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65" t="s">
        <v>173</v>
      </c>
      <c r="D64" s="265"/>
      <c r="E64" s="265"/>
      <c r="F64" s="60"/>
      <c r="G64" s="60"/>
    </row>
    <row r="65" spans="1:7" ht="15" customHeight="1">
      <c r="A65" s="60"/>
      <c r="B65" s="97" t="s">
        <v>186</v>
      </c>
      <c r="C65" s="278" t="s">
        <v>174</v>
      </c>
      <c r="D65" s="278"/>
      <c r="E65" s="278"/>
      <c r="F65" s="60"/>
      <c r="G65" s="60"/>
    </row>
    <row r="66" spans="1:7" ht="15" customHeight="1">
      <c r="A66" s="60"/>
      <c r="B66" s="97" t="s">
        <v>187</v>
      </c>
      <c r="C66" s="278" t="s">
        <v>175</v>
      </c>
      <c r="D66" s="278"/>
      <c r="E66" s="278"/>
      <c r="F66" s="60"/>
      <c r="G66" s="60"/>
    </row>
    <row r="67" spans="1:7" ht="15" customHeight="1">
      <c r="A67" s="60"/>
      <c r="B67" s="97" t="s">
        <v>188</v>
      </c>
      <c r="C67" s="278" t="s">
        <v>176</v>
      </c>
      <c r="D67" s="278"/>
      <c r="E67" s="278"/>
      <c r="F67" s="60"/>
      <c r="G67" s="60"/>
    </row>
    <row r="68" spans="1:7" ht="15" customHeight="1">
      <c r="A68" s="60"/>
      <c r="B68" s="97" t="s">
        <v>189</v>
      </c>
      <c r="C68" s="278" t="s">
        <v>177</v>
      </c>
      <c r="D68" s="278"/>
      <c r="E68" s="278"/>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181</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314</v>
      </c>
      <c r="B76" s="94"/>
      <c r="C76" s="60"/>
      <c r="D76" s="60"/>
      <c r="E76" s="60"/>
      <c r="F76" s="60"/>
      <c r="G76" s="60"/>
    </row>
    <row r="77" spans="1:7" ht="15" customHeight="1">
      <c r="A77" s="60" t="s">
        <v>315</v>
      </c>
      <c r="B77" s="94"/>
      <c r="C77" s="60"/>
      <c r="D77" s="60"/>
      <c r="E77" s="60"/>
      <c r="F77" s="60"/>
      <c r="G77" s="60"/>
    </row>
    <row r="78" spans="1:7" ht="15" customHeight="1">
      <c r="A78" s="60"/>
      <c r="B78" s="60" t="s">
        <v>316</v>
      </c>
      <c r="C78" s="60"/>
      <c r="D78" s="60"/>
      <c r="E78" s="60"/>
      <c r="F78" s="60"/>
      <c r="G78" s="60"/>
    </row>
    <row r="79" spans="1:7" ht="15" customHeight="1">
      <c r="A79" s="60"/>
      <c r="B79" s="60" t="s">
        <v>317</v>
      </c>
      <c r="C79" s="60"/>
      <c r="D79" s="60"/>
      <c r="E79" s="60"/>
      <c r="F79" s="60"/>
      <c r="G79" s="60"/>
    </row>
    <row r="80" spans="1:7" ht="15" customHeight="1">
      <c r="A80" s="60" t="s">
        <v>318</v>
      </c>
      <c r="B80" s="94"/>
      <c r="C80" s="60"/>
      <c r="D80" s="60"/>
      <c r="E80" s="60"/>
      <c r="F80" s="60"/>
      <c r="G80" s="60"/>
    </row>
    <row r="81" spans="1:7" ht="15" customHeight="1">
      <c r="A81" s="60" t="s">
        <v>183</v>
      </c>
      <c r="B81" s="94"/>
      <c r="C81" s="60"/>
      <c r="D81" s="60"/>
      <c r="E81" s="60"/>
      <c r="F81" s="60"/>
      <c r="G81" s="60"/>
    </row>
    <row r="82" spans="1:7" ht="15" customHeight="1">
      <c r="A82" s="60" t="s">
        <v>319</v>
      </c>
      <c r="B82" s="94"/>
      <c r="C82" s="60"/>
      <c r="D82" s="60"/>
      <c r="E82" s="60"/>
      <c r="F82" s="60"/>
      <c r="G82" s="60"/>
    </row>
    <row r="83" spans="1:7" ht="15" customHeight="1">
      <c r="A83" s="60" t="s">
        <v>320</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321</v>
      </c>
      <c r="B86" s="94"/>
      <c r="C86" s="60"/>
      <c r="D86" s="60"/>
      <c r="E86" s="60"/>
      <c r="F86" s="60"/>
      <c r="G86" s="60"/>
    </row>
    <row r="87" spans="1:7" ht="15" customHeight="1">
      <c r="A87" s="60" t="s">
        <v>322</v>
      </c>
      <c r="B87" s="94"/>
      <c r="C87" s="60"/>
      <c r="D87" s="60"/>
      <c r="E87" s="60"/>
      <c r="F87" s="60"/>
      <c r="G87" s="60"/>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8">
    <dataValidation type="list" allowBlank="1" showInputMessage="1" sqref="B14:B31"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hyperlinks>
    <hyperlink ref="A1" location="Sheet1!A1" display="目次" xr:uid="{612008FA-6E7E-4A4C-BA34-BCB507CD2FAD}"/>
  </hyperlink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281</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40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7"/>
      <c r="AN12" s="277"/>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7"/>
      <c r="AN13" s="277"/>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7"/>
      <c r="AN14" s="277"/>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7"/>
      <c r="AN15" s="277"/>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7"/>
      <c r="AN16" s="277"/>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7"/>
      <c r="AN17" s="277"/>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7"/>
      <c r="AN18" s="277"/>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7"/>
      <c r="AN19" s="277"/>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7"/>
      <c r="AN20" s="277"/>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3"/>
      <c r="AN32" s="273"/>
    </row>
    <row r="33" spans="1:40" ht="18" customHeight="1">
      <c r="A33" s="275" t="s">
        <v>96</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266</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04"/>
      <c r="B40" s="304"/>
      <c r="C40" s="304"/>
      <c r="D40" s="110">
        <f>IF(S3=1,10,IF(S3=2,11,IF(S3=3,12,S3-3)))</f>
        <v>2</v>
      </c>
      <c r="E40" s="110">
        <f>IF(S3=1,11,IF(S3=2,12,S3-2))</f>
        <v>3</v>
      </c>
      <c r="F40" s="305">
        <f>IF(S3=1,12,S3-1)</f>
        <v>4</v>
      </c>
      <c r="G40" s="305"/>
      <c r="H40" s="305"/>
      <c r="I40" s="265" t="s">
        <v>262</v>
      </c>
      <c r="J40" s="265"/>
      <c r="K40" s="265"/>
      <c r="M40" s="274" t="s">
        <v>197</v>
      </c>
      <c r="N40" s="275"/>
      <c r="O40" s="275"/>
      <c r="P40" s="275"/>
      <c r="Q40" s="275"/>
      <c r="R40" s="275"/>
      <c r="S40" s="275"/>
      <c r="T40" s="275"/>
      <c r="U40" s="275"/>
      <c r="V40" s="275"/>
      <c r="W40" s="275"/>
      <c r="X40" s="275"/>
      <c r="Y40" s="275"/>
      <c r="Z40" s="275"/>
      <c r="AA40" s="275"/>
      <c r="AB40" s="275"/>
      <c r="AC40" s="275"/>
      <c r="AD40" s="275"/>
      <c r="AE40" s="275"/>
      <c r="AF40" s="275"/>
      <c r="AG40" s="275"/>
      <c r="AH40" s="307" t="s">
        <v>300</v>
      </c>
      <c r="AI40" s="308"/>
      <c r="AJ40" s="308"/>
      <c r="AK40" s="308"/>
      <c r="AL40" s="309"/>
      <c r="AM40" s="264" t="s">
        <v>208</v>
      </c>
      <c r="AN40" s="264"/>
    </row>
    <row r="41" spans="1:40" ht="18" customHeight="1">
      <c r="A41" s="264" t="s">
        <v>270</v>
      </c>
      <c r="B41" s="264"/>
      <c r="C41" s="264"/>
      <c r="D41" s="111">
        <v>80</v>
      </c>
      <c r="E41" s="111">
        <v>80</v>
      </c>
      <c r="F41" s="306">
        <v>81</v>
      </c>
      <c r="G41" s="306"/>
      <c r="H41" s="306"/>
      <c r="I41" s="265">
        <f>SUM(D41:F41)</f>
        <v>241</v>
      </c>
      <c r="J41" s="265"/>
      <c r="K41" s="265"/>
      <c r="M41" s="294" t="s">
        <v>277</v>
      </c>
      <c r="N41" s="270" t="s">
        <v>301</v>
      </c>
      <c r="O41" s="288"/>
      <c r="P41" s="289"/>
      <c r="Q41" s="282" t="s">
        <v>307</v>
      </c>
      <c r="R41" s="283"/>
      <c r="S41" s="283"/>
      <c r="T41" s="283"/>
      <c r="U41" s="283"/>
      <c r="V41" s="283"/>
      <c r="W41" s="283"/>
      <c r="X41" s="283"/>
      <c r="Y41" s="283"/>
      <c r="Z41" s="283"/>
      <c r="AA41" s="283"/>
      <c r="AB41" s="283"/>
      <c r="AC41" s="283"/>
      <c r="AD41" s="283"/>
      <c r="AE41" s="283"/>
      <c r="AF41" s="283"/>
      <c r="AG41" s="284"/>
      <c r="AH41" s="281">
        <f>SUM(F33:AJ33)</f>
        <v>500</v>
      </c>
      <c r="AI41" s="263"/>
      <c r="AJ41" s="130" t="s">
        <v>198</v>
      </c>
      <c r="AK41" s="281">
        <f>ROUNDUP(AH41/1000,0)</f>
        <v>1</v>
      </c>
      <c r="AL41" s="263"/>
      <c r="AM41" s="300">
        <f>MIN(AH41:AK43)</f>
        <v>1</v>
      </c>
      <c r="AN41" s="326"/>
    </row>
    <row r="42" spans="1:40" ht="18" customHeight="1">
      <c r="A42" s="322"/>
      <c r="B42" s="322"/>
      <c r="C42" s="322"/>
      <c r="D42" s="67"/>
      <c r="E42" s="67"/>
      <c r="F42" s="115"/>
      <c r="G42" s="115"/>
      <c r="H42" s="114" t="s">
        <v>269</v>
      </c>
      <c r="I42" s="115"/>
      <c r="J42" s="115"/>
      <c r="K42" s="115"/>
      <c r="L42" s="116"/>
      <c r="M42" s="295"/>
      <c r="N42" s="271"/>
      <c r="O42" s="290"/>
      <c r="P42" s="291"/>
      <c r="Q42" s="285" t="s">
        <v>308</v>
      </c>
      <c r="R42" s="286"/>
      <c r="S42" s="286"/>
      <c r="T42" s="286"/>
      <c r="U42" s="286"/>
      <c r="V42" s="286"/>
      <c r="W42" s="286"/>
      <c r="X42" s="286"/>
      <c r="Y42" s="286"/>
      <c r="Z42" s="286"/>
      <c r="AA42" s="286"/>
      <c r="AB42" s="286"/>
      <c r="AC42" s="286"/>
      <c r="AD42" s="286"/>
      <c r="AE42" s="286"/>
      <c r="AF42" s="286"/>
      <c r="AG42" s="287"/>
      <c r="AH42" s="274">
        <f>COUNTA(B13:B31)</f>
        <v>9</v>
      </c>
      <c r="AI42" s="276"/>
      <c r="AJ42" s="136" t="s">
        <v>199</v>
      </c>
      <c r="AK42" s="281">
        <f>ROUNDUP(AH42/20,0)</f>
        <v>1</v>
      </c>
      <c r="AL42" s="263"/>
      <c r="AM42" s="301"/>
      <c r="AN42" s="327"/>
    </row>
    <row r="43" spans="1:40" ht="18" customHeight="1">
      <c r="B43" s="59"/>
      <c r="I43" s="265">
        <f>I41/3</f>
        <v>80.333333333333329</v>
      </c>
      <c r="J43" s="265"/>
      <c r="K43" s="265"/>
      <c r="M43" s="296"/>
      <c r="N43" s="272"/>
      <c r="O43" s="292"/>
      <c r="P43" s="293"/>
      <c r="Q43" s="285" t="s">
        <v>309</v>
      </c>
      <c r="R43" s="286"/>
      <c r="S43" s="286"/>
      <c r="T43" s="286"/>
      <c r="U43" s="286"/>
      <c r="V43" s="286"/>
      <c r="W43" s="286"/>
      <c r="X43" s="286"/>
      <c r="Y43" s="286"/>
      <c r="Z43" s="286"/>
      <c r="AA43" s="286"/>
      <c r="AB43" s="286"/>
      <c r="AC43" s="286"/>
      <c r="AD43" s="286"/>
      <c r="AE43" s="286"/>
      <c r="AF43" s="286"/>
      <c r="AG43" s="287"/>
      <c r="AH43" s="281">
        <f>ROUNDDOWN(I43,1)</f>
        <v>80.3</v>
      </c>
      <c r="AI43" s="263"/>
      <c r="AJ43" s="137" t="s">
        <v>199</v>
      </c>
      <c r="AK43" s="281">
        <f>ROUNDUP(AH43/10,0)</f>
        <v>9</v>
      </c>
      <c r="AL43" s="263"/>
      <c r="AM43" s="328"/>
      <c r="AN43" s="329"/>
    </row>
    <row r="44" spans="1:40" ht="18" customHeight="1">
      <c r="B44" s="59"/>
      <c r="I44" s="67"/>
      <c r="J44" s="67"/>
      <c r="K44" s="67"/>
      <c r="M44" s="111"/>
      <c r="N44" s="285" t="s">
        <v>302</v>
      </c>
      <c r="O44" s="286"/>
      <c r="P44" s="286"/>
      <c r="Q44" s="286"/>
      <c r="R44" s="286"/>
      <c r="S44" s="286"/>
      <c r="T44" s="286"/>
      <c r="U44" s="286"/>
      <c r="V44" s="286"/>
      <c r="W44" s="286"/>
      <c r="X44" s="286"/>
      <c r="Y44" s="286"/>
      <c r="Z44" s="286"/>
      <c r="AA44" s="286"/>
      <c r="AB44" s="286"/>
      <c r="AC44" s="286"/>
      <c r="AD44" s="286"/>
      <c r="AE44" s="286"/>
      <c r="AF44" s="286"/>
      <c r="AG44" s="287"/>
      <c r="AH44" s="323"/>
      <c r="AI44" s="324"/>
      <c r="AJ44" s="324"/>
      <c r="AK44" s="324"/>
      <c r="AL44" s="325"/>
      <c r="AM44" s="274" cm="1">
        <f t="array" ref="AM44">ROUNDUP(_xlfn.IFS(AM41&lt;2,1,AND(AM41&lt;=2,AM41&lt;6),AM41-1,AM41&gt;=6,AM41/2*3),1)</f>
        <v>1</v>
      </c>
      <c r="AN44" s="276"/>
    </row>
    <row r="45" spans="1:40" ht="18" customHeight="1">
      <c r="A45" s="62"/>
      <c r="B45" s="59"/>
      <c r="H45" s="60"/>
      <c r="M45" s="60" t="s">
        <v>268</v>
      </c>
      <c r="W45" s="67"/>
      <c r="X45" s="60"/>
      <c r="Y45" s="60"/>
      <c r="Z45" s="60"/>
      <c r="AA45" s="60"/>
      <c r="AB45" s="60"/>
      <c r="AC45" s="60"/>
      <c r="AD45" s="60"/>
      <c r="AE45" s="60"/>
      <c r="AF45" s="60"/>
      <c r="AG45" s="60"/>
      <c r="AH45" s="60"/>
      <c r="AI45" s="60"/>
      <c r="AJ45" s="106"/>
      <c r="AK45" s="60"/>
      <c r="AL45" s="67"/>
      <c r="AM45" s="67"/>
      <c r="AN45" s="62"/>
    </row>
    <row r="46" spans="1:40" ht="5.15"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324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5" customHeight="1">
      <c r="A48" s="62"/>
      <c r="B48" s="67"/>
      <c r="C48" s="311" t="str">
        <f>IF(VLOOKUP($AK$2,選択肢!$A$1:$J$34,C53,FALSE)=0,"-",VLOOKUP($AK$2,選択肢!$A$1:$J$34,C53,FALSE))</f>
        <v>管理者</v>
      </c>
      <c r="D48" s="312"/>
      <c r="E48" s="318" t="str">
        <f>IF(VLOOKUP($AK$2,選択肢!$A$1:$J$34,E53,FALSE)=0,"-",VLOOKUP($AK$2,選択肢!$A$1:$J$34,E53,FALSE))</f>
        <v>サービス提供責任者</v>
      </c>
      <c r="F48" s="318"/>
      <c r="G48" s="318"/>
      <c r="H48" s="318"/>
      <c r="I48" s="311" t="str">
        <f>IF(VLOOKUP($AK$2,選択肢!$A$1:$J$34,I53,FALSE)=0,"-",VLOOKUP($AK$2,選択肢!$A$1:$J$34,I53,FALSE))</f>
        <v>従業者</v>
      </c>
      <c r="J48" s="312"/>
      <c r="K48" s="312"/>
      <c r="L48" s="312"/>
      <c r="M48" s="312"/>
      <c r="N48" s="319"/>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62"/>
    </row>
    <row r="49" spans="1:40" ht="18" customHeight="1">
      <c r="A49" s="62"/>
      <c r="B49" s="67"/>
      <c r="C49" s="102" t="s">
        <v>56</v>
      </c>
      <c r="D49" s="102" t="s">
        <v>57</v>
      </c>
      <c r="E49" s="101" t="s">
        <v>56</v>
      </c>
      <c r="F49" s="317" t="s">
        <v>57</v>
      </c>
      <c r="G49" s="317"/>
      <c r="H49" s="317"/>
      <c r="I49" s="314" t="s">
        <v>56</v>
      </c>
      <c r="J49" s="315"/>
      <c r="K49" s="316"/>
      <c r="L49" s="314" t="s">
        <v>57</v>
      </c>
      <c r="M49" s="315"/>
      <c r="N49" s="316"/>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129"/>
      <c r="AM49" s="129"/>
      <c r="AN49" s="62"/>
    </row>
    <row r="50" spans="1:40" ht="18" customHeight="1">
      <c r="A50" s="62"/>
      <c r="B50" s="75" t="s">
        <v>108</v>
      </c>
      <c r="C50" s="101">
        <f>COUNTIFS($B$12:$B$31,C$48,$C$12:$C$31,"A",$E$12:$E$31,"*")</f>
        <v>1</v>
      </c>
      <c r="D50" s="101">
        <f>COUNTIFS($B$12:$B$31,C$48,$C$12:$C$31,"B",$E$12:$E$31,"*")</f>
        <v>0</v>
      </c>
      <c r="E50" s="101">
        <f>COUNTIFS($B$12:$B$31,E$48,$C$12:$C$31,"A",$E$12:$E$31,"*")</f>
        <v>0</v>
      </c>
      <c r="F50" s="314">
        <f>COUNTIFS($B$12:$B$31,E$48,$C$12:$C$31,"B",$E$12:$E$31,"*")</f>
        <v>1</v>
      </c>
      <c r="G50" s="315"/>
      <c r="H50" s="316"/>
      <c r="I50" s="314">
        <f>COUNTIFS($B$12:$B$31,I$48,$C$12:$C$31,"A",$E$12:$E$31,"*")</f>
        <v>0</v>
      </c>
      <c r="J50" s="315"/>
      <c r="K50" s="316"/>
      <c r="L50" s="314">
        <f>COUNTIFS($B$12:$B$31,I$48,$C$12:$C$31,"B",$E$12:$E$31,"*")</f>
        <v>0</v>
      </c>
      <c r="M50" s="315"/>
      <c r="N50" s="316"/>
      <c r="O50" s="310"/>
      <c r="P50" s="310"/>
      <c r="Q50" s="310"/>
      <c r="R50" s="310"/>
      <c r="S50" s="310"/>
      <c r="T50" s="310"/>
      <c r="U50" s="310"/>
      <c r="V50" s="310"/>
      <c r="W50" s="310"/>
      <c r="X50" s="310"/>
      <c r="Y50" s="310"/>
      <c r="Z50" s="310"/>
      <c r="AA50" s="310"/>
      <c r="AB50" s="310"/>
      <c r="AC50" s="310"/>
      <c r="AD50" s="310"/>
      <c r="AE50" s="310"/>
      <c r="AF50" s="310"/>
      <c r="AG50" s="310"/>
      <c r="AH50" s="310"/>
      <c r="AI50" s="310"/>
      <c r="AJ50" s="310"/>
      <c r="AK50" s="310"/>
      <c r="AL50" s="129"/>
      <c r="AM50" s="129"/>
      <c r="AN50" s="62"/>
    </row>
    <row r="51" spans="1:40" ht="18" customHeight="1">
      <c r="A51" s="62"/>
      <c r="B51" s="82" t="s">
        <v>109</v>
      </c>
      <c r="C51" s="113"/>
      <c r="D51" s="113"/>
      <c r="E51" s="101">
        <f>COUNTIFS($B$12:$B$31,E$48,$C$12:$C$31,"C",$E$12:$E$31,"*")</f>
        <v>1</v>
      </c>
      <c r="F51" s="314">
        <f>COUNTIFS($B$12:$B$31,E$48,$C$12:$C$31,"D",$E$12:$E$31,"*")</f>
        <v>0</v>
      </c>
      <c r="G51" s="315"/>
      <c r="H51" s="316"/>
      <c r="I51" s="314">
        <f>COUNTIFS($B$12:$B$31,I$48,$C$12:$C$31,"C",$E$12:$E$31,"*")</f>
        <v>2</v>
      </c>
      <c r="J51" s="315"/>
      <c r="K51" s="316"/>
      <c r="L51" s="314">
        <f>COUNTIFS($B$12:$B$31,I$48,$C$12:$C$31,"D",$E$12:$E$31,"*")</f>
        <v>5</v>
      </c>
      <c r="M51" s="315"/>
      <c r="N51" s="316"/>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129"/>
      <c r="AM51" s="129"/>
      <c r="AN51" s="62"/>
    </row>
    <row r="52" spans="1:40" ht="18" customHeight="1">
      <c r="A52" s="62"/>
      <c r="B52" s="82" t="s">
        <v>196</v>
      </c>
      <c r="C52" s="320"/>
      <c r="D52" s="321"/>
      <c r="E52" s="314">
        <f>IF($AK$4="４週",SUMIFS($AK$12:$AK$31,$B$12:$B$31,E48)/4/$AH$6,IF($AK$4="歴月",SUMIFS($AK$12:$AK$31,$B$12:$B$31,E48)/$AL$6,"記載する期間を選択してください"))</f>
        <v>0</v>
      </c>
      <c r="F52" s="315"/>
      <c r="G52" s="315"/>
      <c r="H52" s="316"/>
      <c r="I52" s="314">
        <f>IF($AK$4="４週",SUMIFS($AK$12:$AK$31,$B$12:$B$31,I48)/4/$AH$6,IF($AK$4="歴月",SUMIFS($AK$12:$AK$31,$B$12:$B$31,I48)/$AL$6,"記載する期間を選択してください"))</f>
        <v>0</v>
      </c>
      <c r="J52" s="315"/>
      <c r="K52" s="315"/>
      <c r="L52" s="315"/>
      <c r="M52" s="315"/>
      <c r="N52" s="316"/>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211</v>
      </c>
      <c r="B56" s="86"/>
      <c r="C56" s="86"/>
      <c r="D56" s="86"/>
      <c r="E56" s="86"/>
      <c r="F56" s="86"/>
      <c r="G56" s="86"/>
      <c r="H56" s="68"/>
      <c r="I56" s="68"/>
      <c r="J56" s="68"/>
      <c r="K56" s="68"/>
      <c r="L56" s="68"/>
      <c r="M56" s="68"/>
    </row>
    <row r="57" spans="1:40" s="60" customFormat="1" ht="15" customHeight="1">
      <c r="A57" s="60" t="s">
        <v>168</v>
      </c>
      <c r="B57" s="86"/>
      <c r="C57" s="86"/>
      <c r="D57" s="86"/>
      <c r="E57" s="86"/>
      <c r="F57" s="86"/>
      <c r="G57" s="86"/>
      <c r="H57" s="68"/>
      <c r="I57" s="68"/>
      <c r="J57" s="68"/>
      <c r="K57" s="68"/>
      <c r="L57" s="68"/>
      <c r="M57" s="68"/>
    </row>
    <row r="58" spans="1:40" s="60" customFormat="1" ht="15" customHeight="1">
      <c r="A58" s="60" t="s">
        <v>169</v>
      </c>
      <c r="B58" s="86"/>
      <c r="C58" s="86"/>
      <c r="D58" s="86"/>
      <c r="E58" s="86"/>
      <c r="F58" s="86"/>
      <c r="G58" s="86"/>
      <c r="H58" s="68"/>
      <c r="I58" s="68"/>
      <c r="J58" s="68"/>
      <c r="K58" s="68"/>
      <c r="L58" s="68"/>
      <c r="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65" t="s">
        <v>173</v>
      </c>
      <c r="D61" s="265"/>
      <c r="E61" s="265"/>
      <c r="F61" s="60"/>
      <c r="G61" s="60"/>
    </row>
    <row r="62" spans="1:40" ht="15" customHeight="1">
      <c r="A62" s="60"/>
      <c r="B62" s="97" t="s">
        <v>186</v>
      </c>
      <c r="C62" s="278" t="s">
        <v>174</v>
      </c>
      <c r="D62" s="278"/>
      <c r="E62" s="278"/>
      <c r="F62" s="60"/>
      <c r="G62" s="60"/>
    </row>
    <row r="63" spans="1:40" ht="15" customHeight="1">
      <c r="A63" s="60"/>
      <c r="B63" s="97" t="s">
        <v>187</v>
      </c>
      <c r="C63" s="278" t="s">
        <v>175</v>
      </c>
      <c r="D63" s="278"/>
      <c r="E63" s="278"/>
      <c r="F63" s="60"/>
      <c r="G63" s="60"/>
    </row>
    <row r="64" spans="1:40" ht="15" customHeight="1">
      <c r="A64" s="60"/>
      <c r="B64" s="97" t="s">
        <v>188</v>
      </c>
      <c r="C64" s="278" t="s">
        <v>176</v>
      </c>
      <c r="D64" s="278"/>
      <c r="E64" s="278"/>
      <c r="F64" s="60"/>
      <c r="G64" s="60"/>
    </row>
    <row r="65" spans="1:7" ht="15" customHeight="1">
      <c r="A65" s="60"/>
      <c r="B65" s="97" t="s">
        <v>189</v>
      </c>
      <c r="C65" s="278" t="s">
        <v>177</v>
      </c>
      <c r="D65" s="278"/>
      <c r="E65" s="278"/>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314</v>
      </c>
      <c r="B73" s="94"/>
      <c r="C73" s="60"/>
      <c r="D73" s="60"/>
      <c r="E73" s="60"/>
      <c r="F73" s="60"/>
      <c r="G73" s="60"/>
    </row>
    <row r="74" spans="1:7" ht="15" customHeight="1">
      <c r="A74" s="60" t="s">
        <v>315</v>
      </c>
      <c r="B74" s="94"/>
      <c r="C74" s="60"/>
      <c r="D74" s="60"/>
      <c r="E74" s="60"/>
      <c r="F74" s="60"/>
      <c r="G74" s="60"/>
    </row>
    <row r="75" spans="1:7" ht="15" customHeight="1">
      <c r="A75" s="60"/>
      <c r="B75" s="60" t="s">
        <v>316</v>
      </c>
      <c r="C75" s="60"/>
      <c r="D75" s="60"/>
      <c r="E75" s="60"/>
      <c r="F75" s="60"/>
      <c r="G75" s="60"/>
    </row>
    <row r="76" spans="1:7" ht="15" customHeight="1">
      <c r="A76" s="60"/>
      <c r="B76" s="60" t="s">
        <v>317</v>
      </c>
      <c r="C76" s="60"/>
      <c r="D76" s="60"/>
      <c r="E76" s="60"/>
      <c r="F76" s="60"/>
      <c r="G76" s="60"/>
    </row>
    <row r="77" spans="1:7" ht="15" customHeight="1">
      <c r="A77" s="60" t="s">
        <v>318</v>
      </c>
      <c r="B77" s="94"/>
      <c r="C77" s="60"/>
      <c r="D77" s="60"/>
      <c r="E77" s="60"/>
      <c r="F77" s="60"/>
      <c r="G77" s="60"/>
    </row>
    <row r="78" spans="1:7" ht="15" customHeight="1">
      <c r="A78" s="60" t="s">
        <v>183</v>
      </c>
      <c r="B78" s="94"/>
      <c r="C78" s="60"/>
      <c r="D78" s="60"/>
      <c r="E78" s="60"/>
      <c r="F78" s="60"/>
      <c r="G78" s="60"/>
    </row>
    <row r="79" spans="1:7" ht="15" customHeight="1">
      <c r="A79" s="60" t="s">
        <v>319</v>
      </c>
      <c r="B79" s="94"/>
      <c r="C79" s="60"/>
      <c r="D79" s="60"/>
      <c r="E79" s="60"/>
      <c r="F79" s="60"/>
      <c r="G79" s="60"/>
    </row>
    <row r="80" spans="1:7" ht="15" customHeight="1">
      <c r="A80" s="60" t="s">
        <v>320</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321</v>
      </c>
      <c r="B83" s="94"/>
      <c r="C83" s="60"/>
      <c r="D83" s="60"/>
      <c r="E83" s="60"/>
      <c r="F83" s="60"/>
      <c r="G83" s="60"/>
    </row>
    <row r="84" spans="1:7" ht="15" customHeight="1">
      <c r="A84" s="60" t="s">
        <v>322</v>
      </c>
      <c r="B84" s="94"/>
      <c r="C84" s="60"/>
      <c r="D84" s="60"/>
      <c r="E84" s="60"/>
      <c r="F84" s="60"/>
      <c r="G84" s="60"/>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B31"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hyperlinks>
    <hyperlink ref="A1" location="Sheet1!A1" display="目次" xr:uid="{9B94F7A1-9B1B-472F-A283-4DB47FF1B8EB}"/>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7"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3"/>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282</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100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7"/>
      <c r="AN12" s="277"/>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7"/>
      <c r="AN13" s="277"/>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7"/>
      <c r="AN14" s="277"/>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7"/>
      <c r="AN15" s="277"/>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7"/>
      <c r="AN16" s="277"/>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7"/>
      <c r="AN17" s="277"/>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7"/>
      <c r="AN18" s="277"/>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7"/>
      <c r="AN19" s="277"/>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7"/>
      <c r="AN20" s="277"/>
    </row>
    <row r="21" spans="1:40" ht="18" customHeight="1">
      <c r="A21" s="74">
        <v>10</v>
      </c>
      <c r="B21" s="103" t="s">
        <v>325</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3"/>
      <c r="AN32" s="273"/>
    </row>
    <row r="33" spans="1:40" ht="18" customHeight="1">
      <c r="A33" s="275" t="s">
        <v>96</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266</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04"/>
      <c r="B40" s="304"/>
      <c r="C40" s="304"/>
      <c r="D40" s="110">
        <f>IF(S3=1,10,IF(S3=2,11,IF(S3=3,12,S3-3)))</f>
        <v>2</v>
      </c>
      <c r="E40" s="110">
        <f>IF(S3=1,11,IF(S3=2,12,S3-2))</f>
        <v>3</v>
      </c>
      <c r="F40" s="305">
        <f>IF(S3=1,12,S3-1)</f>
        <v>4</v>
      </c>
      <c r="G40" s="305"/>
      <c r="H40" s="305"/>
      <c r="I40" s="265" t="s">
        <v>262</v>
      </c>
      <c r="J40" s="265"/>
      <c r="K40" s="265"/>
      <c r="M40" s="274" t="s">
        <v>197</v>
      </c>
      <c r="N40" s="275"/>
      <c r="O40" s="275"/>
      <c r="P40" s="275"/>
      <c r="Q40" s="275"/>
      <c r="R40" s="275"/>
      <c r="S40" s="275"/>
      <c r="T40" s="275"/>
      <c r="U40" s="275"/>
      <c r="V40" s="275"/>
      <c r="W40" s="275"/>
      <c r="X40" s="275"/>
      <c r="Y40" s="275"/>
      <c r="Z40" s="275"/>
      <c r="AA40" s="275"/>
      <c r="AB40" s="275"/>
      <c r="AC40" s="275"/>
      <c r="AD40" s="275"/>
      <c r="AE40" s="275"/>
      <c r="AF40" s="275"/>
      <c r="AG40" s="275"/>
      <c r="AH40" s="307" t="s">
        <v>300</v>
      </c>
      <c r="AI40" s="308"/>
      <c r="AJ40" s="308"/>
      <c r="AK40" s="308"/>
      <c r="AL40" s="309"/>
      <c r="AM40" s="264" t="s">
        <v>208</v>
      </c>
      <c r="AN40" s="264"/>
    </row>
    <row r="41" spans="1:40" ht="18" customHeight="1">
      <c r="A41" s="264" t="s">
        <v>270</v>
      </c>
      <c r="B41" s="264"/>
      <c r="C41" s="264"/>
      <c r="D41" s="111">
        <v>80</v>
      </c>
      <c r="E41" s="111">
        <v>80</v>
      </c>
      <c r="F41" s="306">
        <v>81</v>
      </c>
      <c r="G41" s="306"/>
      <c r="H41" s="306"/>
      <c r="I41" s="265">
        <f>SUM(D41:F41)</f>
        <v>241</v>
      </c>
      <c r="J41" s="265"/>
      <c r="K41" s="265"/>
      <c r="M41" s="294" t="s">
        <v>277</v>
      </c>
      <c r="N41" s="270" t="s">
        <v>301</v>
      </c>
      <c r="O41" s="288"/>
      <c r="P41" s="289"/>
      <c r="Q41" s="282" t="s">
        <v>297</v>
      </c>
      <c r="R41" s="283"/>
      <c r="S41" s="283"/>
      <c r="T41" s="283"/>
      <c r="U41" s="283"/>
      <c r="V41" s="283"/>
      <c r="W41" s="283"/>
      <c r="X41" s="283"/>
      <c r="Y41" s="283"/>
      <c r="Z41" s="283"/>
      <c r="AA41" s="283"/>
      <c r="AB41" s="283"/>
      <c r="AC41" s="283"/>
      <c r="AD41" s="283"/>
      <c r="AE41" s="283"/>
      <c r="AF41" s="283"/>
      <c r="AG41" s="284"/>
      <c r="AH41" s="281">
        <f>SUM(F33:AJ33)</f>
        <v>490</v>
      </c>
      <c r="AI41" s="263"/>
      <c r="AJ41" s="130" t="s">
        <v>198</v>
      </c>
      <c r="AK41" s="281">
        <f>ROUNDUP(AH41/450,0)</f>
        <v>2</v>
      </c>
      <c r="AL41" s="263"/>
      <c r="AM41" s="265">
        <f>MIN(AH41:AK43)</f>
        <v>1</v>
      </c>
      <c r="AN41" s="265"/>
    </row>
    <row r="42" spans="1:40" ht="18" customHeight="1">
      <c r="A42" s="290"/>
      <c r="B42" s="290"/>
      <c r="C42" s="290"/>
      <c r="D42" s="67"/>
      <c r="E42" s="67"/>
      <c r="F42" s="67"/>
      <c r="G42" s="67"/>
      <c r="H42" s="67"/>
      <c r="I42" s="67" t="s">
        <v>280</v>
      </c>
      <c r="J42" s="67"/>
      <c r="K42" s="67"/>
      <c r="M42" s="295"/>
      <c r="N42" s="271"/>
      <c r="O42" s="290"/>
      <c r="P42" s="291"/>
      <c r="Q42" s="285" t="s">
        <v>298</v>
      </c>
      <c r="R42" s="286"/>
      <c r="S42" s="286"/>
      <c r="T42" s="286"/>
      <c r="U42" s="286"/>
      <c r="V42" s="286"/>
      <c r="W42" s="286"/>
      <c r="X42" s="286"/>
      <c r="Y42" s="286"/>
      <c r="Z42" s="286"/>
      <c r="AA42" s="286"/>
      <c r="AB42" s="286"/>
      <c r="AC42" s="286"/>
      <c r="AD42" s="286"/>
      <c r="AE42" s="286"/>
      <c r="AF42" s="286"/>
      <c r="AG42" s="287"/>
      <c r="AH42" s="274">
        <f>COUNTA(B13:B31)</f>
        <v>9</v>
      </c>
      <c r="AI42" s="275"/>
      <c r="AJ42" s="136" t="s">
        <v>199</v>
      </c>
      <c r="AK42" s="281">
        <f>ROUNDUP(AH42/10,0)</f>
        <v>1</v>
      </c>
      <c r="AL42" s="263"/>
      <c r="AM42" s="265"/>
      <c r="AN42" s="265"/>
    </row>
    <row r="43" spans="1:40" ht="18" customHeight="1">
      <c r="A43" s="322"/>
      <c r="B43" s="322"/>
      <c r="C43" s="322"/>
      <c r="D43" s="67"/>
      <c r="E43" s="67"/>
      <c r="F43" s="322"/>
      <c r="G43" s="322"/>
      <c r="H43" s="322"/>
      <c r="I43" s="265">
        <f>I41/3</f>
        <v>80.333333333333329</v>
      </c>
      <c r="J43" s="265"/>
      <c r="K43" s="265"/>
      <c r="M43" s="296"/>
      <c r="N43" s="272"/>
      <c r="O43" s="292"/>
      <c r="P43" s="293"/>
      <c r="Q43" s="285" t="s">
        <v>299</v>
      </c>
      <c r="R43" s="286"/>
      <c r="S43" s="286"/>
      <c r="T43" s="286"/>
      <c r="U43" s="286"/>
      <c r="V43" s="286"/>
      <c r="W43" s="286"/>
      <c r="X43" s="286"/>
      <c r="Y43" s="286"/>
      <c r="Z43" s="286"/>
      <c r="AA43" s="286"/>
      <c r="AB43" s="286"/>
      <c r="AC43" s="286"/>
      <c r="AD43" s="286"/>
      <c r="AE43" s="286"/>
      <c r="AF43" s="286"/>
      <c r="AG43" s="287"/>
      <c r="AH43" s="281">
        <f>ROUNDDOWN(I43,1)</f>
        <v>80.3</v>
      </c>
      <c r="AI43" s="263"/>
      <c r="AJ43" s="137" t="s">
        <v>199</v>
      </c>
      <c r="AK43" s="281">
        <f>ROUNDUP(AH43/40,0)</f>
        <v>3</v>
      </c>
      <c r="AL43" s="263"/>
      <c r="AM43" s="265"/>
      <c r="AN43" s="265"/>
    </row>
    <row r="44" spans="1:40" ht="18" customHeight="1">
      <c r="B44" s="62"/>
      <c r="M44" s="111"/>
      <c r="N44" s="285" t="s">
        <v>302</v>
      </c>
      <c r="O44" s="286"/>
      <c r="P44" s="286"/>
      <c r="Q44" s="286"/>
      <c r="R44" s="286"/>
      <c r="S44" s="286"/>
      <c r="T44" s="286"/>
      <c r="U44" s="286"/>
      <c r="V44" s="286"/>
      <c r="W44" s="286"/>
      <c r="X44" s="286"/>
      <c r="Y44" s="286"/>
      <c r="Z44" s="286"/>
      <c r="AA44" s="286"/>
      <c r="AB44" s="286"/>
      <c r="AC44" s="286"/>
      <c r="AD44" s="286"/>
      <c r="AE44" s="286"/>
      <c r="AF44" s="286"/>
      <c r="AG44" s="287"/>
      <c r="AH44" s="280"/>
      <c r="AI44" s="280"/>
      <c r="AJ44" s="280"/>
      <c r="AK44" s="280"/>
      <c r="AL44" s="280"/>
      <c r="AM44" s="274" cm="1">
        <f t="array" ref="AM44">ROUNDUP(_xlfn.IFS(AM41&lt;2,1,AND(AM41&lt;=2,AM41&lt;6),AM41-1,AM41&gt;=6,AM41/2*3),1)</f>
        <v>1</v>
      </c>
      <c r="AN44" s="276"/>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11" t="str">
        <f>IF(VLOOKUP($AK$2,選択肢!$A$1:$J$34,C52,FALSE)=0,"-",VLOOKUP($AK$2,選択肢!$A$1:$J$34,C52,FALSE))</f>
        <v>管理者</v>
      </c>
      <c r="D47" s="312"/>
      <c r="E47" s="318" t="str">
        <f>IF(VLOOKUP($AK$2,選択肢!$A$1:$J$34,E52,FALSE)=0,"-",VLOOKUP($AK$2,選択肢!$A$1:$J$34,E52,FALSE))</f>
        <v>サービス提供責任者</v>
      </c>
      <c r="F47" s="318"/>
      <c r="G47" s="318"/>
      <c r="H47" s="318"/>
      <c r="I47" s="311" t="str">
        <f>IF(VLOOKUP($AK$2,選択肢!$A$1:$J$34,I52,FALSE)=0,"-",VLOOKUP($AK$2,選択肢!$A$1:$J$34,I52,FALSE))</f>
        <v>従業者</v>
      </c>
      <c r="J47" s="312"/>
      <c r="K47" s="312"/>
      <c r="L47" s="312"/>
      <c r="M47" s="312"/>
      <c r="N47" s="319"/>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62"/>
    </row>
    <row r="48" spans="1:40" ht="18" customHeight="1">
      <c r="A48" s="62"/>
      <c r="B48" s="67"/>
      <c r="C48" s="102" t="s">
        <v>56</v>
      </c>
      <c r="D48" s="102" t="s">
        <v>57</v>
      </c>
      <c r="E48" s="101" t="s">
        <v>56</v>
      </c>
      <c r="F48" s="317" t="s">
        <v>57</v>
      </c>
      <c r="G48" s="317"/>
      <c r="H48" s="317"/>
      <c r="I48" s="314" t="s">
        <v>56</v>
      </c>
      <c r="J48" s="315"/>
      <c r="K48" s="316"/>
      <c r="L48" s="314" t="s">
        <v>57</v>
      </c>
      <c r="M48" s="315"/>
      <c r="N48" s="316"/>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129"/>
      <c r="AM48" s="129"/>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129"/>
      <c r="AM49" s="129"/>
      <c r="AN49" s="62"/>
    </row>
    <row r="50" spans="1:40" ht="18" customHeight="1">
      <c r="A50" s="62"/>
      <c r="B50" s="82" t="s">
        <v>109</v>
      </c>
      <c r="C50" s="113"/>
      <c r="D50" s="113"/>
      <c r="E50" s="101">
        <f>COUNTIFS($B$12:$B$31,E$47,$C$12:$C$31,"C",$E$12:$E$31,"*")</f>
        <v>1</v>
      </c>
      <c r="F50" s="314">
        <f>COUNTIFS($B$12:$B$31,E$47,$C$12:$C$31,"D",$E$12:$E$31,"*")</f>
        <v>0</v>
      </c>
      <c r="G50" s="315"/>
      <c r="H50" s="316"/>
      <c r="I50" s="314">
        <f>COUNTIFS($B$12:$B$31,I$47,$C$12:$C$31,"C",$E$12:$E$31,"*")</f>
        <v>2</v>
      </c>
      <c r="J50" s="315"/>
      <c r="K50" s="316"/>
      <c r="L50" s="314">
        <f>COUNTIFS($B$12:$B$31,I$47,$C$12:$C$31,"D",$E$12:$E$31,"*")</f>
        <v>5</v>
      </c>
      <c r="M50" s="315"/>
      <c r="N50" s="316"/>
      <c r="O50" s="310"/>
      <c r="P50" s="310"/>
      <c r="Q50" s="310"/>
      <c r="R50" s="310"/>
      <c r="S50" s="310"/>
      <c r="T50" s="310"/>
      <c r="U50" s="310"/>
      <c r="V50" s="310"/>
      <c r="W50" s="310"/>
      <c r="X50" s="310"/>
      <c r="Y50" s="310"/>
      <c r="Z50" s="310"/>
      <c r="AA50" s="310"/>
      <c r="AB50" s="310"/>
      <c r="AC50" s="310"/>
      <c r="AD50" s="310"/>
      <c r="AE50" s="310"/>
      <c r="AF50" s="310"/>
      <c r="AG50" s="310"/>
      <c r="AH50" s="310"/>
      <c r="AI50" s="310"/>
      <c r="AJ50" s="310"/>
      <c r="AK50" s="310"/>
      <c r="AL50" s="129"/>
      <c r="AM50" s="129"/>
      <c r="AN50" s="62"/>
    </row>
    <row r="51" spans="1:40" ht="18" customHeight="1">
      <c r="A51" s="62"/>
      <c r="B51" s="82" t="s">
        <v>196</v>
      </c>
      <c r="C51" s="320"/>
      <c r="D51" s="321"/>
      <c r="E51" s="314">
        <f>IF($AK$4="４週",SUMIFS($AK$12:$AK$31,$B$12:$B$31,E47)/4/$AH$6,IF($AK$4="歴月",SUMIFS($AK$12:$AK$31,$B$12:$B$31,E47)/$AL$6,"記載する期間を選択してください"))</f>
        <v>0</v>
      </c>
      <c r="F51" s="315"/>
      <c r="G51" s="315"/>
      <c r="H51" s="316"/>
      <c r="I51" s="314">
        <f>IF($AK$4="４週",SUMIFS($AK$12:$AK$31,$B$12:$B$31,I47)/4/$AH$6,IF($AK$4="歴月",SUMIFS($AK$12:$AK$31,$B$12:$B$31,I47)/$AL$6,"記載する期間を選択してください"))</f>
        <v>0</v>
      </c>
      <c r="J51" s="315"/>
      <c r="K51" s="315"/>
      <c r="L51" s="315"/>
      <c r="M51" s="315"/>
      <c r="N51" s="316"/>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B31"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hyperlinks>
    <hyperlink ref="A1" location="Sheet1!A1" display="目次" xr:uid="{76555544-A967-4EB8-A9DB-B88C00E1B889}"/>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3"/>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357</v>
      </c>
    </row>
    <row r="2" spans="1:40" ht="25" customHeight="1">
      <c r="A2" s="95" t="s">
        <v>359</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283</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100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7"/>
      <c r="AN12" s="277"/>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7"/>
      <c r="AN13" s="277"/>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7"/>
      <c r="AN14" s="277"/>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7"/>
      <c r="AN15" s="277"/>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7"/>
      <c r="AN16" s="277"/>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7"/>
      <c r="AN17" s="277"/>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7"/>
      <c r="AN18" s="277"/>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7"/>
      <c r="AN19" s="277"/>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7"/>
      <c r="AN20" s="277"/>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3"/>
      <c r="AN32" s="273"/>
    </row>
    <row r="33" spans="1:40" ht="18" customHeight="1">
      <c r="A33" s="275" t="s">
        <v>96</v>
      </c>
      <c r="B33" s="275"/>
      <c r="C33" s="275"/>
      <c r="D33" s="275"/>
      <c r="E33" s="27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266</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04"/>
      <c r="B40" s="304"/>
      <c r="C40" s="304"/>
      <c r="D40" s="110">
        <f>IF(S3=1,10,IF(S3=2,11,IF(S3=3,12,S3-3)))</f>
        <v>2</v>
      </c>
      <c r="E40" s="110">
        <f>IF(S3=1,11,IF(S3=2,12,S3-2))</f>
        <v>3</v>
      </c>
      <c r="F40" s="305">
        <f>IF(S3=1,12,S3-1)</f>
        <v>4</v>
      </c>
      <c r="G40" s="305"/>
      <c r="H40" s="305"/>
      <c r="I40" s="265" t="s">
        <v>262</v>
      </c>
      <c r="J40" s="265"/>
      <c r="K40" s="265"/>
      <c r="M40" s="274" t="s">
        <v>197</v>
      </c>
      <c r="N40" s="275"/>
      <c r="O40" s="275"/>
      <c r="P40" s="275"/>
      <c r="Q40" s="275"/>
      <c r="R40" s="275"/>
      <c r="S40" s="275"/>
      <c r="T40" s="275"/>
      <c r="U40" s="275"/>
      <c r="V40" s="275"/>
      <c r="W40" s="275"/>
      <c r="X40" s="275"/>
      <c r="Y40" s="275"/>
      <c r="Z40" s="275"/>
      <c r="AA40" s="275"/>
      <c r="AB40" s="275"/>
      <c r="AC40" s="275"/>
      <c r="AD40" s="275"/>
      <c r="AE40" s="275"/>
      <c r="AF40" s="275"/>
      <c r="AG40" s="275"/>
      <c r="AH40" s="307" t="s">
        <v>300</v>
      </c>
      <c r="AI40" s="308"/>
      <c r="AJ40" s="308"/>
      <c r="AK40" s="308"/>
      <c r="AL40" s="309"/>
      <c r="AM40" s="264" t="s">
        <v>208</v>
      </c>
      <c r="AN40" s="264"/>
    </row>
    <row r="41" spans="1:40" ht="18" customHeight="1">
      <c r="A41" s="264" t="s">
        <v>270</v>
      </c>
      <c r="B41" s="264"/>
      <c r="C41" s="264"/>
      <c r="D41" s="111">
        <v>80</v>
      </c>
      <c r="E41" s="111">
        <v>80</v>
      </c>
      <c r="F41" s="306">
        <v>81</v>
      </c>
      <c r="G41" s="306"/>
      <c r="H41" s="306"/>
      <c r="I41" s="265">
        <f>SUM(D41:F41)</f>
        <v>241</v>
      </c>
      <c r="J41" s="265"/>
      <c r="K41" s="265"/>
      <c r="M41" s="294" t="s">
        <v>277</v>
      </c>
      <c r="N41" s="270" t="s">
        <v>301</v>
      </c>
      <c r="O41" s="288"/>
      <c r="P41" s="289"/>
      <c r="Q41" s="282" t="s">
        <v>297</v>
      </c>
      <c r="R41" s="283"/>
      <c r="S41" s="283"/>
      <c r="T41" s="283"/>
      <c r="U41" s="283"/>
      <c r="V41" s="283"/>
      <c r="W41" s="283"/>
      <c r="X41" s="283"/>
      <c r="Y41" s="283"/>
      <c r="Z41" s="283"/>
      <c r="AA41" s="283"/>
      <c r="AB41" s="283"/>
      <c r="AC41" s="283"/>
      <c r="AD41" s="283"/>
      <c r="AE41" s="283"/>
      <c r="AF41" s="283"/>
      <c r="AG41" s="284"/>
      <c r="AH41" s="281">
        <f>SUM(F33:AJ33)</f>
        <v>490</v>
      </c>
      <c r="AI41" s="263"/>
      <c r="AJ41" s="130" t="s">
        <v>198</v>
      </c>
      <c r="AK41" s="281">
        <f>ROUNDUP(AH41/450,0)</f>
        <v>2</v>
      </c>
      <c r="AL41" s="263"/>
      <c r="AM41" s="265">
        <f>MIN(AH41:AK43)</f>
        <v>1</v>
      </c>
      <c r="AN41" s="265"/>
    </row>
    <row r="42" spans="1:40" ht="18" customHeight="1">
      <c r="A42" s="290"/>
      <c r="B42" s="290"/>
      <c r="C42" s="290"/>
      <c r="D42" s="67"/>
      <c r="E42" s="67"/>
      <c r="F42" s="67"/>
      <c r="G42" s="67"/>
      <c r="H42" s="67"/>
      <c r="I42" s="67" t="s">
        <v>280</v>
      </c>
      <c r="J42" s="67"/>
      <c r="K42" s="67"/>
      <c r="M42" s="295"/>
      <c r="N42" s="271"/>
      <c r="O42" s="290"/>
      <c r="P42" s="291"/>
      <c r="Q42" s="285" t="s">
        <v>298</v>
      </c>
      <c r="R42" s="286"/>
      <c r="S42" s="286"/>
      <c r="T42" s="286"/>
      <c r="U42" s="286"/>
      <c r="V42" s="286"/>
      <c r="W42" s="286"/>
      <c r="X42" s="286"/>
      <c r="Y42" s="286"/>
      <c r="Z42" s="286"/>
      <c r="AA42" s="286"/>
      <c r="AB42" s="286"/>
      <c r="AC42" s="286"/>
      <c r="AD42" s="286"/>
      <c r="AE42" s="286"/>
      <c r="AF42" s="286"/>
      <c r="AG42" s="287"/>
      <c r="AH42" s="274">
        <f>COUNTA(B13:B31)</f>
        <v>9</v>
      </c>
      <c r="AI42" s="275"/>
      <c r="AJ42" s="136" t="s">
        <v>199</v>
      </c>
      <c r="AK42" s="281">
        <f>ROUNDUP(AH42/10,0)</f>
        <v>1</v>
      </c>
      <c r="AL42" s="263"/>
      <c r="AM42" s="265"/>
      <c r="AN42" s="265"/>
    </row>
    <row r="43" spans="1:40" ht="18" customHeight="1">
      <c r="A43" s="322"/>
      <c r="B43" s="322"/>
      <c r="C43" s="322"/>
      <c r="D43" s="67"/>
      <c r="E43" s="67"/>
      <c r="F43" s="322"/>
      <c r="G43" s="322"/>
      <c r="H43" s="322"/>
      <c r="I43" s="265">
        <f>I41/3</f>
        <v>80.333333333333329</v>
      </c>
      <c r="J43" s="265"/>
      <c r="K43" s="265"/>
      <c r="M43" s="296"/>
      <c r="N43" s="272"/>
      <c r="O43" s="292"/>
      <c r="P43" s="293"/>
      <c r="Q43" s="285" t="s">
        <v>299</v>
      </c>
      <c r="R43" s="286"/>
      <c r="S43" s="286"/>
      <c r="T43" s="286"/>
      <c r="U43" s="286"/>
      <c r="V43" s="286"/>
      <c r="W43" s="286"/>
      <c r="X43" s="286"/>
      <c r="Y43" s="286"/>
      <c r="Z43" s="286"/>
      <c r="AA43" s="286"/>
      <c r="AB43" s="286"/>
      <c r="AC43" s="286"/>
      <c r="AD43" s="286"/>
      <c r="AE43" s="286"/>
      <c r="AF43" s="286"/>
      <c r="AG43" s="287"/>
      <c r="AH43" s="281">
        <f>ROUNDDOWN(I43,1)</f>
        <v>80.3</v>
      </c>
      <c r="AI43" s="263"/>
      <c r="AJ43" s="137" t="s">
        <v>199</v>
      </c>
      <c r="AK43" s="281">
        <f>ROUNDUP(AH43/40,0)</f>
        <v>3</v>
      </c>
      <c r="AL43" s="263"/>
      <c r="AM43" s="265"/>
      <c r="AN43" s="265"/>
    </row>
    <row r="44" spans="1:40" ht="18" customHeight="1">
      <c r="B44" s="62"/>
      <c r="I44" s="322"/>
      <c r="J44" s="322"/>
      <c r="K44" s="322"/>
      <c r="M44" s="111"/>
      <c r="N44" s="285" t="s">
        <v>302</v>
      </c>
      <c r="O44" s="286"/>
      <c r="P44" s="286"/>
      <c r="Q44" s="286"/>
      <c r="R44" s="286"/>
      <c r="S44" s="286"/>
      <c r="T44" s="286"/>
      <c r="U44" s="286"/>
      <c r="V44" s="286"/>
      <c r="W44" s="286"/>
      <c r="X44" s="286"/>
      <c r="Y44" s="286"/>
      <c r="Z44" s="286"/>
      <c r="AA44" s="286"/>
      <c r="AB44" s="286"/>
      <c r="AC44" s="286"/>
      <c r="AD44" s="286"/>
      <c r="AE44" s="286"/>
      <c r="AF44" s="286"/>
      <c r="AG44" s="287"/>
      <c r="AH44" s="280"/>
      <c r="AI44" s="280"/>
      <c r="AJ44" s="280"/>
      <c r="AK44" s="280"/>
      <c r="AL44" s="280"/>
      <c r="AM44" s="274" cm="1">
        <f t="array" ref="AM44">ROUNDUP(_xlfn.IFS(AM41&lt;2,1,AND(AM41&lt;=2,AM41&lt;6),AM41-1,AM41&gt;=6,AM41/2*3),1)</f>
        <v>1</v>
      </c>
      <c r="AN44" s="276"/>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11" t="str">
        <f>IF(VLOOKUP($AK$2,選択肢!$A$1:$J$34,C52,FALSE)=0,"-",VLOOKUP($AK$2,選択肢!$A$1:$J$34,C52,FALSE))</f>
        <v>管理者</v>
      </c>
      <c r="D47" s="312"/>
      <c r="E47" s="318" t="str">
        <f>IF(VLOOKUP($AK$2,選択肢!$A$1:$J$34,E52,FALSE)=0,"-",VLOOKUP($AK$2,選択肢!$A$1:$J$34,E52,FALSE))</f>
        <v>サービス提供責任者</v>
      </c>
      <c r="F47" s="318"/>
      <c r="G47" s="318"/>
      <c r="H47" s="318"/>
      <c r="I47" s="311" t="str">
        <f>IF(VLOOKUP($AK$2,選択肢!$A$1:$J$34,I52,FALSE)=0,"-",VLOOKUP($AK$2,選択肢!$A$1:$J$34,I52,FALSE))</f>
        <v>従業者</v>
      </c>
      <c r="J47" s="312"/>
      <c r="K47" s="312"/>
      <c r="L47" s="312"/>
      <c r="M47" s="312"/>
      <c r="N47" s="319"/>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62"/>
    </row>
    <row r="48" spans="1:40" ht="18" customHeight="1">
      <c r="A48" s="62"/>
      <c r="B48" s="67"/>
      <c r="C48" s="102" t="s">
        <v>56</v>
      </c>
      <c r="D48" s="102" t="s">
        <v>57</v>
      </c>
      <c r="E48" s="101" t="s">
        <v>56</v>
      </c>
      <c r="F48" s="317" t="s">
        <v>57</v>
      </c>
      <c r="G48" s="317"/>
      <c r="H48" s="317"/>
      <c r="I48" s="314" t="s">
        <v>56</v>
      </c>
      <c r="J48" s="315"/>
      <c r="K48" s="316"/>
      <c r="L48" s="314" t="s">
        <v>57</v>
      </c>
      <c r="M48" s="315"/>
      <c r="N48" s="316"/>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129"/>
      <c r="AM48" s="129"/>
      <c r="AN48" s="62"/>
    </row>
    <row r="49" spans="1:40" ht="18" customHeight="1">
      <c r="A49" s="62"/>
      <c r="B49" s="75" t="s">
        <v>108</v>
      </c>
      <c r="C49" s="101">
        <f>COUNTIFS($B$12:$B$31,C$47,$C$12:$C$31,"A",$E$12:$E$31,"*")</f>
        <v>1</v>
      </c>
      <c r="D49" s="101">
        <f>COUNTIFS($B$12:$B$31,C$47,$C$12:$C$31,"B",$E$12:$E$31,"*")</f>
        <v>0</v>
      </c>
      <c r="E49" s="101">
        <f>COUNTIFS($B$12:$B$31,E$47,$C$12:$C$31,"A",$E$12:$E$31,"*")</f>
        <v>0</v>
      </c>
      <c r="F49" s="314">
        <f>COUNTIFS($B$12:$B$31,E$47,$C$12:$C$31,"B",$E$12:$E$31,"*")</f>
        <v>1</v>
      </c>
      <c r="G49" s="315"/>
      <c r="H49" s="316"/>
      <c r="I49" s="314">
        <f>COUNTIFS($B$12:$B$31,I$47,$C$12:$C$31,"A",$E$12:$E$31,"*")</f>
        <v>0</v>
      </c>
      <c r="J49" s="315"/>
      <c r="K49" s="316"/>
      <c r="L49" s="314">
        <f>COUNTIFS($B$12:$B$31,I$47,$C$12:$C$31,"B",$E$12:$E$31,"*")</f>
        <v>0</v>
      </c>
      <c r="M49" s="315"/>
      <c r="N49" s="316"/>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129"/>
      <c r="AM49" s="129"/>
      <c r="AN49" s="62"/>
    </row>
    <row r="50" spans="1:40" ht="18" customHeight="1">
      <c r="A50" s="62"/>
      <c r="B50" s="82" t="s">
        <v>109</v>
      </c>
      <c r="C50" s="113"/>
      <c r="D50" s="113"/>
      <c r="E50" s="101">
        <f>COUNTIFS($B$12:$B$31,E$47,$C$12:$C$31,"C",$E$12:$E$31,"*")</f>
        <v>1</v>
      </c>
      <c r="F50" s="314">
        <f>COUNTIFS($B$12:$B$31,E$47,$C$12:$C$31,"D",$E$12:$E$31,"*")</f>
        <v>0</v>
      </c>
      <c r="G50" s="315"/>
      <c r="H50" s="316"/>
      <c r="I50" s="314">
        <f>COUNTIFS($B$12:$B$31,I$47,$C$12:$C$31,"C",$E$12:$E$31,"*")</f>
        <v>2</v>
      </c>
      <c r="J50" s="315"/>
      <c r="K50" s="316"/>
      <c r="L50" s="314">
        <f>COUNTIFS($B$12:$B$31,I$47,$C$12:$C$31,"D",$E$12:$E$31,"*")</f>
        <v>5</v>
      </c>
      <c r="M50" s="315"/>
      <c r="N50" s="316"/>
      <c r="O50" s="310"/>
      <c r="P50" s="310"/>
      <c r="Q50" s="310"/>
      <c r="R50" s="310"/>
      <c r="S50" s="310"/>
      <c r="T50" s="310"/>
      <c r="U50" s="310"/>
      <c r="V50" s="310"/>
      <c r="W50" s="310"/>
      <c r="X50" s="310"/>
      <c r="Y50" s="310"/>
      <c r="Z50" s="310"/>
      <c r="AA50" s="310"/>
      <c r="AB50" s="310"/>
      <c r="AC50" s="310"/>
      <c r="AD50" s="310"/>
      <c r="AE50" s="310"/>
      <c r="AF50" s="310"/>
      <c r="AG50" s="310"/>
      <c r="AH50" s="310"/>
      <c r="AI50" s="310"/>
      <c r="AJ50" s="310"/>
      <c r="AK50" s="310"/>
      <c r="AL50" s="129"/>
      <c r="AM50" s="129"/>
      <c r="AN50" s="62"/>
    </row>
    <row r="51" spans="1:40" ht="18" customHeight="1">
      <c r="A51" s="62"/>
      <c r="B51" s="82" t="s">
        <v>196</v>
      </c>
      <c r="C51" s="320"/>
      <c r="D51" s="321"/>
      <c r="E51" s="314">
        <f>IF($AK$4="４週",SUMIFS($AK$12:$AK$31,$B$12:$B$31,E47)/4/$AH$6,IF($AK$4="歴月",SUMIFS($AK$12:$AK$31,$B$12:$B$31,E47)/$AL$6,"記載する期間を選択してください"))</f>
        <v>0</v>
      </c>
      <c r="F51" s="315"/>
      <c r="G51" s="315"/>
      <c r="H51" s="316"/>
      <c r="I51" s="314">
        <f>IF($AK$4="４週",SUMIFS($AK$12:$AK$31,$B$12:$B$31,I47)/4/$AH$6,IF($AK$4="歴月",SUMIFS($AK$12:$AK$31,$B$12:$B$31,I47)/$AL$6,"記載する期間を選択してください"))</f>
        <v>0</v>
      </c>
      <c r="J51" s="315"/>
      <c r="K51" s="315"/>
      <c r="L51" s="315"/>
      <c r="M51" s="315"/>
      <c r="N51" s="316"/>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5" t="s">
        <v>173</v>
      </c>
      <c r="D60" s="265"/>
      <c r="E60" s="265"/>
      <c r="F60" s="60"/>
      <c r="G60" s="60"/>
    </row>
    <row r="61" spans="1:40" ht="15" customHeight="1">
      <c r="A61" s="60"/>
      <c r="B61" s="97" t="s">
        <v>186</v>
      </c>
      <c r="C61" s="278" t="s">
        <v>174</v>
      </c>
      <c r="D61" s="278"/>
      <c r="E61" s="278"/>
      <c r="F61" s="60"/>
      <c r="G61" s="60"/>
    </row>
    <row r="62" spans="1:40" ht="15" customHeight="1">
      <c r="A62" s="60"/>
      <c r="B62" s="97" t="s">
        <v>187</v>
      </c>
      <c r="C62" s="278" t="s">
        <v>175</v>
      </c>
      <c r="D62" s="278"/>
      <c r="E62" s="278"/>
      <c r="F62" s="60"/>
      <c r="G62" s="60"/>
    </row>
    <row r="63" spans="1:40" ht="15" customHeight="1">
      <c r="A63" s="60"/>
      <c r="B63" s="97" t="s">
        <v>188</v>
      </c>
      <c r="C63" s="278" t="s">
        <v>176</v>
      </c>
      <c r="D63" s="278"/>
      <c r="E63" s="278"/>
      <c r="F63" s="60"/>
      <c r="G63" s="60"/>
    </row>
    <row r="64" spans="1:40" ht="15" customHeight="1">
      <c r="A64" s="60"/>
      <c r="B64" s="97" t="s">
        <v>189</v>
      </c>
      <c r="C64" s="278" t="s">
        <v>177</v>
      </c>
      <c r="D64" s="278"/>
      <c r="E64" s="278"/>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B31"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hyperlinks>
    <hyperlink ref="A1" location="Sheet1!A1" display="目次" xr:uid="{8FF487CA-DA3E-4F97-80BF-4DEE539252BD}"/>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2"/>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360</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103</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100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8" customHeight="1">
      <c r="A14" s="74">
        <v>3</v>
      </c>
      <c r="B14" s="103" t="s">
        <v>116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c r="AN38"/>
      <c r="AO38"/>
      <c r="AP38"/>
      <c r="AQ38"/>
    </row>
    <row r="39" spans="1:43" ht="18" customHeight="1">
      <c r="A39" s="334" t="s">
        <v>210</v>
      </c>
      <c r="B39" s="334"/>
      <c r="C39" s="334"/>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78">
        <f>SUM(D39:AI39)</f>
        <v>16570</v>
      </c>
      <c r="AK39" s="278"/>
      <c r="AL39" s="337">
        <f>ROUNDUP(AJ39/AJ40,1)</f>
        <v>70</v>
      </c>
      <c r="AM39"/>
      <c r="AN39"/>
      <c r="AO39"/>
      <c r="AP39"/>
      <c r="AQ39"/>
    </row>
    <row r="40" spans="1:43" ht="18" customHeight="1">
      <c r="A40" s="334" t="s">
        <v>204</v>
      </c>
      <c r="B40" s="334"/>
      <c r="C40" s="334"/>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78">
        <f>+SUM(D40:AI40)</f>
        <v>237</v>
      </c>
      <c r="AK40" s="278"/>
      <c r="AL40" s="338"/>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c r="A43" s="265" t="s">
        <v>197</v>
      </c>
      <c r="B43" s="265"/>
      <c r="C43" s="265" t="s">
        <v>115</v>
      </c>
      <c r="D43" s="265"/>
      <c r="E43" s="265" t="s">
        <v>117</v>
      </c>
      <c r="F43" s="265"/>
      <c r="G43" s="265"/>
      <c r="H43" s="265"/>
      <c r="I43" s="265" t="s">
        <v>118</v>
      </c>
      <c r="J43" s="265"/>
      <c r="K43" s="265"/>
      <c r="L43" s="265"/>
      <c r="M43" s="265"/>
      <c r="N43" s="26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4" t="s">
        <v>208</v>
      </c>
      <c r="B44" s="264"/>
      <c r="C44" s="330">
        <f>ROUNDDOWN(IF(AL39&lt;=60,1,1+ROUNDUP((AL39-60)/40,0)),1)</f>
        <v>2</v>
      </c>
      <c r="D44" s="330"/>
      <c r="E44" s="330">
        <f>ROUNDDOWN(AL39/2,1)</f>
        <v>35</v>
      </c>
      <c r="F44" s="330"/>
      <c r="G44" s="330"/>
      <c r="H44" s="330"/>
      <c r="I44" s="330">
        <f>ROUNDDOWN(AL39/4,1)</f>
        <v>17.5</v>
      </c>
      <c r="J44" s="330"/>
      <c r="K44" s="330"/>
      <c r="L44" s="330"/>
      <c r="M44" s="330"/>
      <c r="N44" s="33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11" t="str">
        <f>IF(VLOOKUP($AK$2,選択肢!$A$1:$J$34,C51,FALSE)=0,"-",VLOOKUP($AK$2,選択肢!$A$1:$J$34,C51,FALSE))</f>
        <v>管理者</v>
      </c>
      <c r="D46" s="312"/>
      <c r="E46" s="318" t="str">
        <f>IF(VLOOKUP($AK$2,選択肢!$A$1:$J$34,E51,FALSE)=0,"-",VLOOKUP($AK$2,選択肢!$A$1:$J$34,E51,FALSE))</f>
        <v>サービス管理責任者</v>
      </c>
      <c r="F46" s="318"/>
      <c r="G46" s="318"/>
      <c r="H46" s="318"/>
      <c r="I46" s="311" t="str">
        <f>IF(VLOOKUP($AK$2,選択肢!$A$1:$J$34,I51,FALSE)=0,"-",VLOOKUP($AK$2,選択肢!$A$1:$J$34,I51,FALSE))</f>
        <v>医師</v>
      </c>
      <c r="J46" s="312"/>
      <c r="K46" s="312"/>
      <c r="L46" s="312"/>
      <c r="M46" s="312"/>
      <c r="N46" s="319"/>
      <c r="O46" s="311" t="str">
        <f>IF(VLOOKUP($AK$2,選択肢!$A$1:$J$34,O51,FALSE)=0,"-",VLOOKUP($AK$2,選択肢!$A$1:$J$34,O51,FALSE))</f>
        <v>看護職員</v>
      </c>
      <c r="P46" s="312"/>
      <c r="Q46" s="312"/>
      <c r="R46" s="312"/>
      <c r="S46" s="312"/>
      <c r="T46" s="319"/>
      <c r="U46" s="311" t="str">
        <f>IF(VLOOKUP($AK$2,選択肢!$A$1:$J$34,U51,FALSE)=0,"-",VLOOKUP($AK$2,選択肢!$A$1:$J$34,U51,FALSE))</f>
        <v>生活支援員</v>
      </c>
      <c r="V46" s="312"/>
      <c r="W46" s="312"/>
      <c r="X46" s="312"/>
      <c r="Y46" s="312"/>
      <c r="Z46" s="319"/>
      <c r="AA46" s="311" t="str">
        <f>IF(VLOOKUP($AK$2,選択肢!$A$1:$J$34,AA51,FALSE)=0,"-",VLOOKUP($AK$2,選択肢!$A$1:$J$34,AA51,FALSE))</f>
        <v>-</v>
      </c>
      <c r="AB46" s="312"/>
      <c r="AC46" s="312"/>
      <c r="AD46" s="312"/>
      <c r="AE46" s="312"/>
      <c r="AF46" s="319"/>
      <c r="AG46" s="318" t="str">
        <f>IF(VLOOKUP($AK$2,選択肢!$A$1:$J$34,AG51,FALSE)=0,"-",VLOOKUP($AK$2,選択肢!$A$1:$J$34,AG51,FALSE))</f>
        <v>-</v>
      </c>
      <c r="AH46" s="318"/>
      <c r="AI46" s="318"/>
      <c r="AJ46" s="318"/>
      <c r="AK46" s="318"/>
      <c r="AL46" s="318" t="str">
        <f>IF(VLOOKUP($AK$2,選択肢!$A$1:$J$34,AL51,FALSE)=0,"-",VLOOKUP($AK$2,選択肢!$A$1:$J$34,AL51,FALSE))</f>
        <v>-</v>
      </c>
      <c r="AM46" s="318"/>
      <c r="AN46" s="62"/>
    </row>
    <row r="47" spans="1:43" ht="18" customHeight="1">
      <c r="A47" s="62"/>
      <c r="B47" s="67"/>
      <c r="C47" s="102" t="s">
        <v>56</v>
      </c>
      <c r="D47" s="102" t="s">
        <v>57</v>
      </c>
      <c r="E47" s="101" t="s">
        <v>56</v>
      </c>
      <c r="F47" s="317" t="s">
        <v>57</v>
      </c>
      <c r="G47" s="317"/>
      <c r="H47" s="317"/>
      <c r="I47" s="314" t="s">
        <v>56</v>
      </c>
      <c r="J47" s="315"/>
      <c r="K47" s="316"/>
      <c r="L47" s="314" t="s">
        <v>57</v>
      </c>
      <c r="M47" s="315"/>
      <c r="N47" s="316"/>
      <c r="O47" s="314" t="s">
        <v>56</v>
      </c>
      <c r="P47" s="315"/>
      <c r="Q47" s="316"/>
      <c r="R47" s="314" t="s">
        <v>57</v>
      </c>
      <c r="S47" s="315"/>
      <c r="T47" s="316"/>
      <c r="U47" s="314" t="s">
        <v>56</v>
      </c>
      <c r="V47" s="315"/>
      <c r="W47" s="316"/>
      <c r="X47" s="314" t="s">
        <v>57</v>
      </c>
      <c r="Y47" s="315"/>
      <c r="Z47" s="316"/>
      <c r="AA47" s="314" t="s">
        <v>56</v>
      </c>
      <c r="AB47" s="315"/>
      <c r="AC47" s="316"/>
      <c r="AD47" s="314" t="s">
        <v>57</v>
      </c>
      <c r="AE47" s="315"/>
      <c r="AF47" s="316"/>
      <c r="AG47" s="314" t="s">
        <v>56</v>
      </c>
      <c r="AH47" s="315"/>
      <c r="AI47" s="316"/>
      <c r="AJ47" s="314" t="s">
        <v>57</v>
      </c>
      <c r="AK47" s="316"/>
      <c r="AL47" s="101" t="s">
        <v>19</v>
      </c>
      <c r="AM47" s="101" t="s">
        <v>18</v>
      </c>
      <c r="AN47" s="62"/>
    </row>
    <row r="48" spans="1:43" ht="18" customHeight="1">
      <c r="A48" s="62"/>
      <c r="B48" s="75" t="s">
        <v>108</v>
      </c>
      <c r="C48" s="101">
        <f>COUNTIFS($B$12:$B$31,C$46,$C$12:$C$31,"A",$E$12:$E$31,"*")</f>
        <v>1</v>
      </c>
      <c r="D48" s="101">
        <f>COUNTIFS($B$12:$B$31,C$46,$C$12:$C$31,"B",$E$12:$E$31,"*")</f>
        <v>0</v>
      </c>
      <c r="E48" s="101">
        <f>COUNTIFS($B$12:$B$31,E$46,$C$12:$C$31,"A",$E$12:$E$31,"*")</f>
        <v>0</v>
      </c>
      <c r="F48" s="314">
        <f>COUNTIFS($B$12:$B$31,E$46,$C$12:$C$31,"B",$E$12:$E$31,"*")</f>
        <v>1</v>
      </c>
      <c r="G48" s="315"/>
      <c r="H48" s="316"/>
      <c r="I48" s="314">
        <f>COUNTIFS($B$12:$B$31,I$46,$C$12:$C$31,"A",$E$12:$E$31,"*")</f>
        <v>0</v>
      </c>
      <c r="J48" s="315"/>
      <c r="K48" s="316"/>
      <c r="L48" s="314">
        <f>COUNTIFS($B$12:$B$31,I$46,$C$12:$C$31,"B",$E$12:$E$31,"*")</f>
        <v>0</v>
      </c>
      <c r="M48" s="315"/>
      <c r="N48" s="316"/>
      <c r="O48" s="314">
        <f>COUNTIFS($B$12:$B$31,O$46,$C$12:$C$31,"A",$E$12:$E$31,"*")</f>
        <v>0</v>
      </c>
      <c r="P48" s="315"/>
      <c r="Q48" s="316"/>
      <c r="R48" s="314">
        <f>COUNTIFS($B$12:$B$31,O$46,$C$12:$C$31,"B",$E$12:$E$31,"*")</f>
        <v>0</v>
      </c>
      <c r="S48" s="315"/>
      <c r="T48" s="316"/>
      <c r="U48" s="314">
        <f>COUNTIFS($B$12:$B$31,U$46,$C$12:$C$31,"A",$E$12:$E$31,"*")</f>
        <v>0</v>
      </c>
      <c r="V48" s="315"/>
      <c r="W48" s="316"/>
      <c r="X48" s="314">
        <f>COUNTIFS($B$12:$B$31,U$46,$C$12:$C$31,"B",$E$12:$E$31,"*")</f>
        <v>0</v>
      </c>
      <c r="Y48" s="315"/>
      <c r="Z48" s="316"/>
      <c r="AA48" s="314">
        <f>COUNTIFS($B$12:$B$31,AA$46,$C$12:$C$31,"A",$E$12:$E$31,"*")</f>
        <v>0</v>
      </c>
      <c r="AB48" s="315"/>
      <c r="AC48" s="316"/>
      <c r="AD48" s="314">
        <f>COUNTIFS($B$12:$B$31,AA$46,$C$12:$C$31,"B",$E$12:$E$31,"*")</f>
        <v>0</v>
      </c>
      <c r="AE48" s="315"/>
      <c r="AF48" s="316"/>
      <c r="AG48" s="314">
        <f>COUNTIFS($B$12:$B$31,AG$46,$C$12:$C$31,"A",$E$12:$E$31,"*")</f>
        <v>0</v>
      </c>
      <c r="AH48" s="315"/>
      <c r="AI48" s="316"/>
      <c r="AJ48" s="314">
        <f>COUNTIFS($B$12:$B$31,AG$46,$C$12:$C$31,"B",$E$12:$E$31,"*")</f>
        <v>0</v>
      </c>
      <c r="AK48" s="316"/>
      <c r="AL48" s="101">
        <f>COUNTIFS($B$12:$B$31,AL$46,$C$12:$C$31,"A",$E$12:$E$31,"*")</f>
        <v>0</v>
      </c>
      <c r="AM48" s="101">
        <f>COUNTIFS($B$12:$B$31,AL$46,$C$12:$C$31,"B",$E$12:$E$31,"*")</f>
        <v>0</v>
      </c>
      <c r="AN48" s="62"/>
    </row>
    <row r="49" spans="1:40" ht="18" customHeight="1">
      <c r="A49" s="62"/>
      <c r="B49" s="82" t="s">
        <v>109</v>
      </c>
      <c r="C49" s="101">
        <f>COUNTIFS($B$12:$B$31,C$46,$C$12:$C$31,"C",$E$12:$E$31,"*")</f>
        <v>0</v>
      </c>
      <c r="D49" s="101">
        <f>COUNTIFS($B$12:$B$31,C$46,$C$12:$C$31,"D",$E$12:$E$31,"*")</f>
        <v>0</v>
      </c>
      <c r="E49" s="101">
        <f>COUNTIFS($B$12:$B$31,E$46,$C$12:$C$31,"C",$E$12:$E$31,"*")</f>
        <v>0</v>
      </c>
      <c r="F49" s="314">
        <f>COUNTIFS($B$12:$B$31,E$46,$C$12:$C$31,"D",$E$12:$E$31,"*")</f>
        <v>0</v>
      </c>
      <c r="G49" s="315"/>
      <c r="H49" s="316"/>
      <c r="I49" s="314">
        <f>COUNTIFS($B$12:$B$31,I$46,$C$12:$C$31,"C",$E$12:$E$31,"*")</f>
        <v>1</v>
      </c>
      <c r="J49" s="315"/>
      <c r="K49" s="316"/>
      <c r="L49" s="314">
        <f>COUNTIFS($B$12:$B$31,I$46,$C$12:$C$31,"D",$E$12:$E$31,"*")</f>
        <v>0</v>
      </c>
      <c r="M49" s="315"/>
      <c r="N49" s="316"/>
      <c r="O49" s="314">
        <f>COUNTIFS($B$12:$B$31,O$46,$C$12:$C$31,"C",$E$12:$E$31,"*")</f>
        <v>0</v>
      </c>
      <c r="P49" s="315"/>
      <c r="Q49" s="316"/>
      <c r="R49" s="314">
        <f>COUNTIFS($B$12:$B$31,O$46,$C$12:$C$31,"D",$E$12:$E$31,"*")</f>
        <v>1</v>
      </c>
      <c r="S49" s="315"/>
      <c r="T49" s="316"/>
      <c r="U49" s="314">
        <f>COUNTIFS($B$12:$B$31,U$46,$C$12:$C$31,"C",$E$12:$E$31,"*")</f>
        <v>0</v>
      </c>
      <c r="V49" s="315"/>
      <c r="W49" s="316"/>
      <c r="X49" s="314">
        <f>COUNTIFS($B$12:$B$31,U$46,$C$12:$C$31,"D",$E$12:$E$31,"*")</f>
        <v>0</v>
      </c>
      <c r="Y49" s="315"/>
      <c r="Z49" s="316"/>
      <c r="AA49" s="314">
        <f>COUNTIFS($B$12:$B$31,AA$46,$C$12:$C$31,"C",$E$12:$E$31,"*")</f>
        <v>0</v>
      </c>
      <c r="AB49" s="315"/>
      <c r="AC49" s="316"/>
      <c r="AD49" s="314">
        <f>COUNTIFS($B$12:$B$31,AA$46,$C$12:$C$31,"D",$E$12:$E$31,"*")</f>
        <v>0</v>
      </c>
      <c r="AE49" s="315"/>
      <c r="AF49" s="316"/>
      <c r="AG49" s="314">
        <f>COUNTIFS($B$12:$B$31,AG$46,$C$12:$C$31,"C",$E$12:$E$31,"*")</f>
        <v>0</v>
      </c>
      <c r="AH49" s="315"/>
      <c r="AI49" s="316"/>
      <c r="AJ49" s="314">
        <f>COUNTIFS($B$12:$B$31,AG$46,$C$12:$C$31,"D",$E$12:$E$31,"*")</f>
        <v>0</v>
      </c>
      <c r="AK49" s="316"/>
      <c r="AL49" s="101">
        <f>COUNTIFS($B$12:$B$31,AL$46,$C$12:$C$31,"C",$E$12:$E$31,"*")</f>
        <v>0</v>
      </c>
      <c r="AM49" s="101">
        <f>COUNTIFS($B$12:$B$31,AL$46,$C$12:$C$31,"D",$E$12:$E$31,"*")</f>
        <v>0</v>
      </c>
      <c r="AN49" s="62"/>
    </row>
    <row r="50" spans="1:40" ht="25" customHeight="1">
      <c r="A50" s="62"/>
      <c r="B50" s="82" t="s">
        <v>196</v>
      </c>
      <c r="C50" s="311">
        <f>IF($AK$4="４週",SUMIFS($AK$12:$AK$31,$B$12:$B$31,C46)/4/$AH$6,IF($AK$4="歴月",SUMIFS($AK$12:$AK$31,$B$12:$B$31,C46)/$AL$6,"記載する期間を選択してください"))</f>
        <v>0</v>
      </c>
      <c r="D50" s="319"/>
      <c r="E50" s="331">
        <f>IF($AK$4="４週",SUMIFS($AK$12:$AK$31,$B$12:$B$31,E46)/4/$AH$6,IF($AK$4="歴月",SUMIFS($AK$12:$AK$31,$B$12:$B$31,E46)/$AL$6,"記載する期間を選択してください"))</f>
        <v>0</v>
      </c>
      <c r="F50" s="332"/>
      <c r="G50" s="332"/>
      <c r="H50" s="333"/>
      <c r="I50" s="311">
        <f>IF($AK$4="４週",SUMIFS($AK$12:$AK$31,$B$12:$B$31,I46)/4/$AH$6,IF($AK$4="歴月",SUMIFS($AK$12:$AK$31,$B$12:$B$31,I46)/$AL$6,"記載する期間を選択してください"))</f>
        <v>0</v>
      </c>
      <c r="J50" s="312"/>
      <c r="K50" s="312"/>
      <c r="L50" s="312"/>
      <c r="M50" s="312"/>
      <c r="N50" s="319"/>
      <c r="O50" s="311">
        <f>IF($AK$4="４週",SUMIFS($AK$12:$AK$31,$B$12:$B$31,O46)/4/$AH$6,IF($AK$4="歴月",SUMIFS($AK$12:$AK$31,$B$12:$B$31,O46)/$AL$6,"記載する期間を選択してください"))</f>
        <v>0</v>
      </c>
      <c r="P50" s="312"/>
      <c r="Q50" s="312"/>
      <c r="R50" s="312"/>
      <c r="S50" s="312"/>
      <c r="T50" s="319"/>
      <c r="U50" s="311">
        <f>IF($AK$4="４週",SUMIFS($AK$12:$AK$31,$B$12:$B$31,U46)/4/$AH$6,IF($AK$4="歴月",SUMIFS($AK$12:$AK$31,$B$12:$B$31,U46)/$AL$6,"記載する期間を選択してください"))</f>
        <v>0</v>
      </c>
      <c r="V50" s="312"/>
      <c r="W50" s="312"/>
      <c r="X50" s="312"/>
      <c r="Y50" s="312"/>
      <c r="Z50" s="319"/>
      <c r="AA50" s="311">
        <f>IF($AK$4="４週",SUMIFS($AK$12:$AK$31,$B$12:$B$31,AA46)/4/$AH$6,IF($AK$4="歴月",SUMIFS($AK$12:$AK$31,$B$12:$B$31,AA46)/$AL$6,"記載する期間を選択してください"))</f>
        <v>0</v>
      </c>
      <c r="AB50" s="312"/>
      <c r="AC50" s="312"/>
      <c r="AD50" s="312"/>
      <c r="AE50" s="312"/>
      <c r="AF50" s="319"/>
      <c r="AG50" s="311">
        <f>IF($AK$4="４週",SUMIFS($AK$12:$AK$31,$B$12:$B$31,AG46)/4/$AH$6,IF($AK$4="歴月",SUMIFS($AK$12:$AK$31,$B$12:$B$31,AG46)/$AL$6,"記載する期間を選択してください"))</f>
        <v>0</v>
      </c>
      <c r="AH50" s="312"/>
      <c r="AI50" s="312"/>
      <c r="AJ50" s="312"/>
      <c r="AK50" s="319"/>
      <c r="AL50" s="311">
        <f>IF($AK$4="４週",SUMIFS($AK$12:$AK$31,$B$12:$B$31,AL46)/4/$AH$6,IF($AK$4="歴月",SUMIFS($AK$12:$AK$31,$B$12:$B$31,AL46)/$AL$6,"記載する期間を選択してください"))</f>
        <v>0</v>
      </c>
      <c r="AM50" s="319"/>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5" t="s">
        <v>173</v>
      </c>
      <c r="D59" s="265"/>
      <c r="E59" s="265"/>
      <c r="F59" s="60"/>
      <c r="G59" s="60"/>
    </row>
    <row r="60" spans="1:40" ht="15" customHeight="1">
      <c r="A60" s="60"/>
      <c r="B60" s="97" t="s">
        <v>186</v>
      </c>
      <c r="C60" s="278" t="s">
        <v>174</v>
      </c>
      <c r="D60" s="278"/>
      <c r="E60" s="278"/>
      <c r="F60" s="60"/>
      <c r="G60" s="60"/>
    </row>
    <row r="61" spans="1:40" ht="15" customHeight="1">
      <c r="A61" s="60"/>
      <c r="B61" s="97" t="s">
        <v>187</v>
      </c>
      <c r="C61" s="278" t="s">
        <v>175</v>
      </c>
      <c r="D61" s="278"/>
      <c r="E61" s="278"/>
      <c r="F61" s="60"/>
      <c r="G61" s="60"/>
    </row>
    <row r="62" spans="1:40" ht="15" customHeight="1">
      <c r="A62" s="60"/>
      <c r="B62" s="97" t="s">
        <v>188</v>
      </c>
      <c r="C62" s="278" t="s">
        <v>176</v>
      </c>
      <c r="D62" s="278"/>
      <c r="E62" s="278"/>
      <c r="F62" s="60"/>
      <c r="G62" s="60"/>
    </row>
    <row r="63" spans="1:40" ht="15" customHeight="1">
      <c r="A63" s="60"/>
      <c r="B63" s="97" t="s">
        <v>189</v>
      </c>
      <c r="C63" s="278" t="s">
        <v>177</v>
      </c>
      <c r="D63" s="278"/>
      <c r="E63" s="278"/>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7">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type="list" allowBlank="1" showInputMessage="1" sqref="B14:B31" xr:uid="{72230E96-4BBC-47DB-B9B3-C220787FB23E}">
      <formula1>INDIRECT($AK$2)</formula1>
    </dataValidation>
    <dataValidation allowBlank="1" showInputMessage="1" sqref="B12:B13" xr:uid="{0C3AA003-BB3B-4DC7-B845-3994EF5DF214}"/>
  </dataValidations>
  <hyperlinks>
    <hyperlink ref="A1" location="Sheet1!A1" display="目次" xr:uid="{18841435-E8B8-4CBC-8B20-9EB55F39F908}"/>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0"/>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139" t="s">
        <v>360</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260" t="s">
        <v>95</v>
      </c>
      <c r="AL2" s="260"/>
      <c r="AM2" s="260"/>
      <c r="AN2" s="260"/>
    </row>
    <row r="3" spans="1:40" ht="18" customHeight="1">
      <c r="A3" s="62"/>
      <c r="B3" s="63"/>
      <c r="C3" s="63"/>
      <c r="D3" s="63"/>
      <c r="E3" s="63"/>
      <c r="F3" s="63"/>
      <c r="G3" s="63"/>
      <c r="H3" s="63"/>
      <c r="I3" s="63"/>
      <c r="J3" s="63"/>
      <c r="K3" s="63"/>
      <c r="L3" s="63"/>
      <c r="M3" s="267">
        <v>2024</v>
      </c>
      <c r="N3" s="267"/>
      <c r="O3" s="267"/>
      <c r="P3" s="267"/>
      <c r="Q3" s="266" t="s">
        <v>150</v>
      </c>
      <c r="R3" s="266"/>
      <c r="S3" s="267">
        <v>5</v>
      </c>
      <c r="T3" s="267"/>
      <c r="U3" s="266" t="s">
        <v>151</v>
      </c>
      <c r="V3" s="266"/>
      <c r="W3" s="63"/>
      <c r="X3" s="63"/>
      <c r="Y3" s="63"/>
      <c r="Z3" s="62"/>
      <c r="AA3" s="62"/>
      <c r="AC3" s="81"/>
      <c r="AD3" s="63"/>
      <c r="AE3" s="63"/>
      <c r="AF3" s="63"/>
      <c r="AG3" s="63"/>
      <c r="AH3" s="63"/>
      <c r="AI3" s="81" t="s">
        <v>156</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262" t="s">
        <v>232</v>
      </c>
      <c r="AL4" s="262"/>
      <c r="AM4" s="262"/>
      <c r="AN4" s="262"/>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262"/>
      <c r="AL5" s="262"/>
      <c r="AM5" s="262"/>
      <c r="AN5" s="262"/>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299">
        <v>160</v>
      </c>
      <c r="AI6" s="299"/>
      <c r="AJ6" s="299"/>
      <c r="AK6" s="88" t="s">
        <v>157</v>
      </c>
      <c r="AL6" s="99"/>
      <c r="AM6" s="88" t="s">
        <v>158</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153</v>
      </c>
      <c r="B8" s="300" t="s">
        <v>162</v>
      </c>
      <c r="C8" s="270" t="s">
        <v>163</v>
      </c>
      <c r="D8" s="265" t="s">
        <v>164</v>
      </c>
      <c r="E8" s="274" t="s">
        <v>165</v>
      </c>
      <c r="F8" s="269" t="s">
        <v>192</v>
      </c>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3" t="s">
        <v>193</v>
      </c>
      <c r="AL8" s="264" t="s">
        <v>194</v>
      </c>
      <c r="AM8" s="259" t="s">
        <v>195</v>
      </c>
      <c r="AN8" s="259"/>
    </row>
    <row r="9" spans="1:40" ht="15" customHeight="1">
      <c r="A9" s="273"/>
      <c r="B9" s="301"/>
      <c r="C9" s="271"/>
      <c r="D9" s="265"/>
      <c r="E9" s="274"/>
      <c r="F9" s="265" t="s">
        <v>104</v>
      </c>
      <c r="G9" s="265"/>
      <c r="H9" s="265"/>
      <c r="I9" s="265"/>
      <c r="J9" s="265"/>
      <c r="K9" s="265"/>
      <c r="L9" s="265"/>
      <c r="M9" s="265" t="s">
        <v>105</v>
      </c>
      <c r="N9" s="265"/>
      <c r="O9" s="265"/>
      <c r="P9" s="265"/>
      <c r="Q9" s="265"/>
      <c r="R9" s="265"/>
      <c r="S9" s="265"/>
      <c r="T9" s="265" t="s">
        <v>106</v>
      </c>
      <c r="U9" s="265"/>
      <c r="V9" s="265"/>
      <c r="W9" s="265"/>
      <c r="X9" s="265"/>
      <c r="Y9" s="265"/>
      <c r="Z9" s="265"/>
      <c r="AA9" s="265" t="s">
        <v>107</v>
      </c>
      <c r="AB9" s="265"/>
      <c r="AC9" s="265"/>
      <c r="AD9" s="265"/>
      <c r="AE9" s="265"/>
      <c r="AF9" s="265"/>
      <c r="AG9" s="265"/>
      <c r="AH9" s="265" t="s">
        <v>110</v>
      </c>
      <c r="AI9" s="265"/>
      <c r="AJ9" s="265"/>
      <c r="AK9" s="263"/>
      <c r="AL9" s="264"/>
      <c r="AM9" s="259"/>
      <c r="AN9" s="259"/>
    </row>
    <row r="10" spans="1:40" ht="15" customHeight="1">
      <c r="A10" s="273"/>
      <c r="B10" s="302" t="s">
        <v>313</v>
      </c>
      <c r="C10" s="271"/>
      <c r="D10" s="265"/>
      <c r="E10" s="274"/>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63"/>
      <c r="AL10" s="264"/>
      <c r="AM10" s="259"/>
      <c r="AN10" s="259"/>
    </row>
    <row r="11" spans="1:40" ht="15" customHeight="1">
      <c r="A11" s="273"/>
      <c r="B11" s="303"/>
      <c r="C11" s="272"/>
      <c r="D11" s="265"/>
      <c r="E11" s="274"/>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63"/>
      <c r="AL11" s="264"/>
      <c r="AM11" s="259"/>
      <c r="AN11" s="259"/>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7"/>
      <c r="AN12" s="277"/>
    </row>
    <row r="13" spans="1:40" ht="18" customHeight="1">
      <c r="A13" s="74">
        <v>2</v>
      </c>
      <c r="B13" s="103" t="s">
        <v>115</v>
      </c>
      <c r="C13" s="83" t="s">
        <v>189</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7"/>
      <c r="AN13" s="277"/>
    </row>
    <row r="14" spans="1:40" ht="16.5" customHeight="1">
      <c r="A14" s="74">
        <v>3</v>
      </c>
      <c r="B14" s="103" t="s">
        <v>116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7"/>
      <c r="AN14" s="277"/>
    </row>
    <row r="15" spans="1:40" ht="18" customHeight="1">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7"/>
      <c r="AN15" s="27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7"/>
      <c r="AN16" s="27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7"/>
      <c r="AN17" s="27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7"/>
      <c r="AN18" s="27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7"/>
      <c r="AN19" s="27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7"/>
      <c r="AN20" s="27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7"/>
      <c r="AN21" s="27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7"/>
      <c r="AN22" s="27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7"/>
      <c r="AN23" s="27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7"/>
      <c r="AN24" s="27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7"/>
      <c r="AN25" s="27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7"/>
      <c r="AN26" s="27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7"/>
      <c r="AN27" s="27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7"/>
      <c r="AN28" s="27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7"/>
      <c r="AN29" s="27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7"/>
      <c r="AN30" s="27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7"/>
      <c r="AN31" s="277"/>
    </row>
    <row r="32" spans="1:40" ht="18" customHeight="1">
      <c r="A32" s="274" t="s">
        <v>94</v>
      </c>
      <c r="B32" s="275"/>
      <c r="C32" s="275"/>
      <c r="D32" s="275"/>
      <c r="E32" s="27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3"/>
      <c r="AN32" s="273"/>
    </row>
    <row r="33" spans="1:43" ht="18" customHeight="1">
      <c r="A33" s="275" t="s">
        <v>96</v>
      </c>
      <c r="B33" s="275"/>
      <c r="C33" s="275"/>
      <c r="D33" s="275"/>
      <c r="E33" s="27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65"/>
      <c r="B38" s="265"/>
      <c r="C38" s="265"/>
      <c r="D38" s="98">
        <v>4</v>
      </c>
      <c r="E38" s="98">
        <v>5</v>
      </c>
      <c r="F38" s="336">
        <v>6</v>
      </c>
      <c r="G38" s="336"/>
      <c r="H38" s="336"/>
      <c r="I38" s="336">
        <v>7</v>
      </c>
      <c r="J38" s="336"/>
      <c r="K38" s="336"/>
      <c r="L38" s="336">
        <v>8</v>
      </c>
      <c r="M38" s="336"/>
      <c r="N38" s="336"/>
      <c r="O38" s="336">
        <v>9</v>
      </c>
      <c r="P38" s="336"/>
      <c r="Q38" s="336"/>
      <c r="R38" s="336">
        <v>10</v>
      </c>
      <c r="S38" s="336"/>
      <c r="T38" s="336"/>
      <c r="U38" s="336">
        <v>11</v>
      </c>
      <c r="V38" s="336"/>
      <c r="W38" s="336"/>
      <c r="X38" s="336">
        <v>12</v>
      </c>
      <c r="Y38" s="336"/>
      <c r="Z38" s="336"/>
      <c r="AA38" s="336">
        <v>1</v>
      </c>
      <c r="AB38" s="336"/>
      <c r="AC38" s="336"/>
      <c r="AD38" s="336">
        <v>2</v>
      </c>
      <c r="AE38" s="336"/>
      <c r="AF38" s="336"/>
      <c r="AG38" s="336">
        <v>3</v>
      </c>
      <c r="AH38" s="336"/>
      <c r="AI38" s="336"/>
      <c r="AJ38" s="265" t="s">
        <v>154</v>
      </c>
      <c r="AK38" s="265"/>
      <c r="AL38" s="82" t="s">
        <v>207</v>
      </c>
      <c r="AM38" s="82" t="s">
        <v>218</v>
      </c>
      <c r="AN38"/>
      <c r="AO38"/>
      <c r="AP38"/>
      <c r="AQ38"/>
    </row>
    <row r="39" spans="1:43" ht="18" customHeight="1">
      <c r="A39" s="334" t="s">
        <v>212</v>
      </c>
      <c r="B39" s="334"/>
      <c r="C39" s="334"/>
      <c r="D39" s="72">
        <f>SUM(D40:D44)</f>
        <v>4500</v>
      </c>
      <c r="E39" s="72">
        <f>SUM(E40:E44)</f>
        <v>4215</v>
      </c>
      <c r="F39" s="330">
        <f>SUM(F40:H44)</f>
        <v>4500</v>
      </c>
      <c r="G39" s="330"/>
      <c r="H39" s="330"/>
      <c r="I39" s="330">
        <f>SUM(I40:K44)</f>
        <v>4725</v>
      </c>
      <c r="J39" s="330"/>
      <c r="K39" s="330"/>
      <c r="L39" s="330">
        <f>SUM(L40:N44)</f>
        <v>4725</v>
      </c>
      <c r="M39" s="330"/>
      <c r="N39" s="330"/>
      <c r="O39" s="330">
        <f>SUM(O40:Q44)</f>
        <v>4275</v>
      </c>
      <c r="P39" s="330"/>
      <c r="Q39" s="330"/>
      <c r="R39" s="330">
        <f>SUM(R40:T44)</f>
        <v>4500</v>
      </c>
      <c r="S39" s="330"/>
      <c r="T39" s="330"/>
      <c r="U39" s="330">
        <f>SUM(U40:W44)</f>
        <v>4500</v>
      </c>
      <c r="V39" s="330"/>
      <c r="W39" s="330"/>
      <c r="X39" s="330">
        <f>SUM(X40:Z44)</f>
        <v>4275</v>
      </c>
      <c r="Y39" s="330"/>
      <c r="Z39" s="330"/>
      <c r="AA39" s="330">
        <f>SUM(AA40:AC44)</f>
        <v>4275</v>
      </c>
      <c r="AB39" s="330"/>
      <c r="AC39" s="330"/>
      <c r="AD39" s="330">
        <f>SUM(AD40:AF44)</f>
        <v>4275</v>
      </c>
      <c r="AE39" s="330"/>
      <c r="AF39" s="330"/>
      <c r="AG39" s="330">
        <f>SUM(AG40:AI44)</f>
        <v>2500</v>
      </c>
      <c r="AH39" s="330"/>
      <c r="AI39" s="330"/>
      <c r="AJ39" s="278">
        <f t="shared" ref="AJ39:AJ44" si="3">SUM(D39:AI39)</f>
        <v>51265</v>
      </c>
      <c r="AK39" s="278"/>
      <c r="AL39" s="337">
        <f>ROUNDUP(((AJ39-AJ45-AJ46)+AJ45*0.5+AJ46*0.75)/AJ47,1)</f>
        <v>208.6</v>
      </c>
      <c r="AM39" s="337">
        <f>ROUND((2*AJ40+3*AJ41+4*AJ42+5*AJ43+6*AJ44)/AJ39,1)</f>
        <v>4.3</v>
      </c>
      <c r="AN39"/>
      <c r="AO39"/>
      <c r="AP39"/>
      <c r="AQ39"/>
    </row>
    <row r="40" spans="1:43" ht="18" customHeight="1">
      <c r="A40" s="285" t="s">
        <v>213</v>
      </c>
      <c r="B40" s="286"/>
      <c r="C40" s="287"/>
      <c r="D40" s="69">
        <v>100</v>
      </c>
      <c r="E40" s="69">
        <v>95</v>
      </c>
      <c r="F40" s="335">
        <v>100</v>
      </c>
      <c r="G40" s="335"/>
      <c r="H40" s="335"/>
      <c r="I40" s="335">
        <v>105</v>
      </c>
      <c r="J40" s="335"/>
      <c r="K40" s="335"/>
      <c r="L40" s="335">
        <v>105</v>
      </c>
      <c r="M40" s="335"/>
      <c r="N40" s="335"/>
      <c r="O40" s="335">
        <v>95</v>
      </c>
      <c r="P40" s="335"/>
      <c r="Q40" s="335"/>
      <c r="R40" s="335">
        <v>100</v>
      </c>
      <c r="S40" s="335"/>
      <c r="T40" s="335"/>
      <c r="U40" s="335">
        <v>100</v>
      </c>
      <c r="V40" s="335"/>
      <c r="W40" s="335"/>
      <c r="X40" s="335">
        <v>95</v>
      </c>
      <c r="Y40" s="335"/>
      <c r="Z40" s="335"/>
      <c r="AA40" s="335">
        <v>95</v>
      </c>
      <c r="AB40" s="335"/>
      <c r="AC40" s="335"/>
      <c r="AD40" s="335">
        <v>95</v>
      </c>
      <c r="AE40" s="335"/>
      <c r="AF40" s="335"/>
      <c r="AG40" s="335">
        <v>100</v>
      </c>
      <c r="AH40" s="335"/>
      <c r="AI40" s="335"/>
      <c r="AJ40" s="278">
        <f t="shared" si="3"/>
        <v>1185</v>
      </c>
      <c r="AK40" s="278"/>
      <c r="AL40" s="339"/>
      <c r="AM40" s="339"/>
      <c r="AN40"/>
      <c r="AO40"/>
      <c r="AP40"/>
      <c r="AQ40"/>
    </row>
    <row r="41" spans="1:43" ht="18" customHeight="1">
      <c r="A41" s="285" t="s">
        <v>214</v>
      </c>
      <c r="B41" s="286"/>
      <c r="C41" s="287"/>
      <c r="D41" s="69">
        <v>100</v>
      </c>
      <c r="E41" s="69">
        <v>95</v>
      </c>
      <c r="F41" s="335">
        <v>100</v>
      </c>
      <c r="G41" s="335"/>
      <c r="H41" s="335"/>
      <c r="I41" s="335">
        <v>105</v>
      </c>
      <c r="J41" s="335"/>
      <c r="K41" s="335"/>
      <c r="L41" s="335">
        <v>105</v>
      </c>
      <c r="M41" s="335"/>
      <c r="N41" s="335"/>
      <c r="O41" s="335">
        <v>95</v>
      </c>
      <c r="P41" s="335"/>
      <c r="Q41" s="335"/>
      <c r="R41" s="335">
        <v>100</v>
      </c>
      <c r="S41" s="335"/>
      <c r="T41" s="335"/>
      <c r="U41" s="335">
        <v>100</v>
      </c>
      <c r="V41" s="335"/>
      <c r="W41" s="335"/>
      <c r="X41" s="335">
        <v>95</v>
      </c>
      <c r="Y41" s="335"/>
      <c r="Z41" s="335"/>
      <c r="AA41" s="335">
        <v>95</v>
      </c>
      <c r="AB41" s="335"/>
      <c r="AC41" s="335"/>
      <c r="AD41" s="335">
        <v>95</v>
      </c>
      <c r="AE41" s="335"/>
      <c r="AF41" s="335"/>
      <c r="AG41" s="335">
        <v>100</v>
      </c>
      <c r="AH41" s="335"/>
      <c r="AI41" s="335"/>
      <c r="AJ41" s="278">
        <f t="shared" si="3"/>
        <v>1185</v>
      </c>
      <c r="AK41" s="278"/>
      <c r="AL41" s="339"/>
      <c r="AM41" s="339"/>
      <c r="AN41"/>
      <c r="AO41"/>
      <c r="AP41"/>
      <c r="AQ41"/>
    </row>
    <row r="42" spans="1:43" ht="18" customHeight="1">
      <c r="A42" s="285" t="s">
        <v>215</v>
      </c>
      <c r="B42" s="286"/>
      <c r="C42" s="287"/>
      <c r="D42" s="69">
        <v>2800</v>
      </c>
      <c r="E42" s="69">
        <v>2620</v>
      </c>
      <c r="F42" s="335">
        <v>2800</v>
      </c>
      <c r="G42" s="335"/>
      <c r="H42" s="335"/>
      <c r="I42" s="335">
        <v>2940</v>
      </c>
      <c r="J42" s="335"/>
      <c r="K42" s="335"/>
      <c r="L42" s="335">
        <v>2940</v>
      </c>
      <c r="M42" s="335"/>
      <c r="N42" s="335"/>
      <c r="O42" s="335">
        <v>2660</v>
      </c>
      <c r="P42" s="335"/>
      <c r="Q42" s="335"/>
      <c r="R42" s="335">
        <v>2800</v>
      </c>
      <c r="S42" s="335"/>
      <c r="T42" s="335"/>
      <c r="U42" s="335">
        <v>2800</v>
      </c>
      <c r="V42" s="335"/>
      <c r="W42" s="335"/>
      <c r="X42" s="335">
        <v>2660</v>
      </c>
      <c r="Y42" s="335"/>
      <c r="Z42" s="335"/>
      <c r="AA42" s="335">
        <v>2660</v>
      </c>
      <c r="AB42" s="335"/>
      <c r="AC42" s="335"/>
      <c r="AD42" s="335">
        <v>2660</v>
      </c>
      <c r="AE42" s="335"/>
      <c r="AF42" s="335"/>
      <c r="AG42" s="335">
        <v>800</v>
      </c>
      <c r="AH42" s="335"/>
      <c r="AI42" s="335"/>
      <c r="AJ42" s="278">
        <f t="shared" si="3"/>
        <v>31140</v>
      </c>
      <c r="AK42" s="278"/>
      <c r="AL42" s="339"/>
      <c r="AM42" s="339"/>
      <c r="AN42"/>
      <c r="AO42"/>
      <c r="AP42"/>
      <c r="AQ42"/>
    </row>
    <row r="43" spans="1:43" ht="18" customHeight="1">
      <c r="A43" s="285" t="s">
        <v>216</v>
      </c>
      <c r="B43" s="286"/>
      <c r="C43" s="287"/>
      <c r="D43" s="69">
        <v>1400</v>
      </c>
      <c r="E43" s="69">
        <v>1310</v>
      </c>
      <c r="F43" s="335">
        <v>1400</v>
      </c>
      <c r="G43" s="335"/>
      <c r="H43" s="335"/>
      <c r="I43" s="335">
        <v>1470</v>
      </c>
      <c r="J43" s="335"/>
      <c r="K43" s="335"/>
      <c r="L43" s="335">
        <v>1470</v>
      </c>
      <c r="M43" s="335"/>
      <c r="N43" s="335"/>
      <c r="O43" s="335">
        <v>1330</v>
      </c>
      <c r="P43" s="335"/>
      <c r="Q43" s="335"/>
      <c r="R43" s="335">
        <v>1400</v>
      </c>
      <c r="S43" s="335"/>
      <c r="T43" s="335"/>
      <c r="U43" s="335">
        <v>1400</v>
      </c>
      <c r="V43" s="335"/>
      <c r="W43" s="335"/>
      <c r="X43" s="335">
        <v>1330</v>
      </c>
      <c r="Y43" s="335"/>
      <c r="Z43" s="335"/>
      <c r="AA43" s="335">
        <v>1330</v>
      </c>
      <c r="AB43" s="335"/>
      <c r="AC43" s="335"/>
      <c r="AD43" s="335">
        <v>1330</v>
      </c>
      <c r="AE43" s="335"/>
      <c r="AF43" s="335"/>
      <c r="AG43" s="335">
        <v>1400</v>
      </c>
      <c r="AH43" s="335"/>
      <c r="AI43" s="335"/>
      <c r="AJ43" s="278">
        <f t="shared" si="3"/>
        <v>16570</v>
      </c>
      <c r="AK43" s="278"/>
      <c r="AL43" s="339"/>
      <c r="AM43" s="339"/>
      <c r="AN43"/>
      <c r="AO43"/>
      <c r="AP43"/>
      <c r="AQ43"/>
    </row>
    <row r="44" spans="1:43" ht="18" customHeight="1">
      <c r="A44" s="285" t="s">
        <v>217</v>
      </c>
      <c r="B44" s="286"/>
      <c r="C44" s="287"/>
      <c r="D44" s="69">
        <v>100</v>
      </c>
      <c r="E44" s="69">
        <v>95</v>
      </c>
      <c r="F44" s="335">
        <v>100</v>
      </c>
      <c r="G44" s="335"/>
      <c r="H44" s="335"/>
      <c r="I44" s="335">
        <v>105</v>
      </c>
      <c r="J44" s="335"/>
      <c r="K44" s="335"/>
      <c r="L44" s="335">
        <v>105</v>
      </c>
      <c r="M44" s="335"/>
      <c r="N44" s="335"/>
      <c r="O44" s="335">
        <v>95</v>
      </c>
      <c r="P44" s="335"/>
      <c r="Q44" s="335"/>
      <c r="R44" s="335">
        <v>100</v>
      </c>
      <c r="S44" s="335"/>
      <c r="T44" s="335"/>
      <c r="U44" s="335">
        <v>100</v>
      </c>
      <c r="V44" s="335"/>
      <c r="W44" s="335"/>
      <c r="X44" s="335">
        <v>95</v>
      </c>
      <c r="Y44" s="335"/>
      <c r="Z44" s="335"/>
      <c r="AA44" s="335">
        <v>95</v>
      </c>
      <c r="AB44" s="335"/>
      <c r="AC44" s="335"/>
      <c r="AD44" s="335">
        <v>95</v>
      </c>
      <c r="AE44" s="335"/>
      <c r="AF44" s="335"/>
      <c r="AG44" s="335">
        <v>100</v>
      </c>
      <c r="AH44" s="335"/>
      <c r="AI44" s="335"/>
      <c r="AJ44" s="278">
        <f t="shared" si="3"/>
        <v>1185</v>
      </c>
      <c r="AK44" s="278"/>
      <c r="AL44" s="339"/>
      <c r="AM44" s="339"/>
      <c r="AN44"/>
      <c r="AO44"/>
      <c r="AP44"/>
      <c r="AQ44"/>
    </row>
    <row r="45" spans="1:43" ht="18" customHeight="1">
      <c r="A45" s="120"/>
      <c r="B45" s="127" t="s">
        <v>294</v>
      </c>
      <c r="C45" s="122"/>
      <c r="D45" s="69">
        <v>100</v>
      </c>
      <c r="E45" s="69">
        <v>95</v>
      </c>
      <c r="F45" s="335">
        <v>100</v>
      </c>
      <c r="G45" s="335"/>
      <c r="H45" s="335"/>
      <c r="I45" s="335">
        <v>105</v>
      </c>
      <c r="J45" s="335"/>
      <c r="K45" s="335"/>
      <c r="L45" s="335">
        <v>105</v>
      </c>
      <c r="M45" s="335"/>
      <c r="N45" s="335"/>
      <c r="O45" s="335">
        <v>95</v>
      </c>
      <c r="P45" s="335"/>
      <c r="Q45" s="335"/>
      <c r="R45" s="335">
        <v>100</v>
      </c>
      <c r="S45" s="335"/>
      <c r="T45" s="335"/>
      <c r="U45" s="335">
        <v>100</v>
      </c>
      <c r="V45" s="335"/>
      <c r="W45" s="335"/>
      <c r="X45" s="335">
        <v>95</v>
      </c>
      <c r="Y45" s="335"/>
      <c r="Z45" s="335"/>
      <c r="AA45" s="335">
        <v>95</v>
      </c>
      <c r="AB45" s="335"/>
      <c r="AC45" s="335"/>
      <c r="AD45" s="335">
        <v>95</v>
      </c>
      <c r="AE45" s="335"/>
      <c r="AF45" s="335"/>
      <c r="AG45" s="335">
        <v>2000</v>
      </c>
      <c r="AH45" s="335"/>
      <c r="AI45" s="335"/>
      <c r="AJ45" s="278">
        <f t="shared" ref="AJ45:AJ46" si="4">SUM(D45:AI45)</f>
        <v>3085</v>
      </c>
      <c r="AK45" s="278"/>
      <c r="AL45" s="339"/>
      <c r="AM45" s="339"/>
      <c r="AN45"/>
      <c r="AO45"/>
      <c r="AP45"/>
      <c r="AQ45"/>
    </row>
    <row r="46" spans="1:43" ht="18" customHeight="1">
      <c r="A46" s="120"/>
      <c r="B46" s="340" t="s">
        <v>295</v>
      </c>
      <c r="C46" s="341"/>
      <c r="D46" s="69">
        <v>100</v>
      </c>
      <c r="E46" s="69">
        <v>95</v>
      </c>
      <c r="F46" s="335">
        <v>100</v>
      </c>
      <c r="G46" s="335"/>
      <c r="H46" s="335"/>
      <c r="I46" s="335">
        <v>105</v>
      </c>
      <c r="J46" s="335"/>
      <c r="K46" s="335"/>
      <c r="L46" s="335">
        <v>105</v>
      </c>
      <c r="M46" s="335"/>
      <c r="N46" s="335"/>
      <c r="O46" s="335">
        <v>95</v>
      </c>
      <c r="P46" s="335"/>
      <c r="Q46" s="335"/>
      <c r="R46" s="335">
        <v>100</v>
      </c>
      <c r="S46" s="335"/>
      <c r="T46" s="335"/>
      <c r="U46" s="335">
        <v>100</v>
      </c>
      <c r="V46" s="335"/>
      <c r="W46" s="335"/>
      <c r="X46" s="335">
        <v>95</v>
      </c>
      <c r="Y46" s="335"/>
      <c r="Z46" s="335"/>
      <c r="AA46" s="335">
        <v>95</v>
      </c>
      <c r="AB46" s="335"/>
      <c r="AC46" s="335"/>
      <c r="AD46" s="335">
        <v>95</v>
      </c>
      <c r="AE46" s="335"/>
      <c r="AF46" s="335"/>
      <c r="AG46" s="335">
        <v>100</v>
      </c>
      <c r="AH46" s="335"/>
      <c r="AI46" s="335"/>
      <c r="AJ46" s="278">
        <f t="shared" si="4"/>
        <v>1185</v>
      </c>
      <c r="AK46" s="278"/>
      <c r="AL46" s="339"/>
      <c r="AM46" s="339"/>
      <c r="AN46"/>
      <c r="AO46"/>
      <c r="AP46"/>
      <c r="AQ46"/>
    </row>
    <row r="47" spans="1:43" ht="18" customHeight="1">
      <c r="A47" s="334" t="s">
        <v>204</v>
      </c>
      <c r="B47" s="334"/>
      <c r="C47" s="334"/>
      <c r="D47" s="69">
        <v>20</v>
      </c>
      <c r="E47" s="69">
        <v>19</v>
      </c>
      <c r="F47" s="335">
        <v>20</v>
      </c>
      <c r="G47" s="335"/>
      <c r="H47" s="335"/>
      <c r="I47" s="335">
        <v>21</v>
      </c>
      <c r="J47" s="335"/>
      <c r="K47" s="335"/>
      <c r="L47" s="335">
        <v>21</v>
      </c>
      <c r="M47" s="335"/>
      <c r="N47" s="335"/>
      <c r="O47" s="335">
        <v>19</v>
      </c>
      <c r="P47" s="335"/>
      <c r="Q47" s="335"/>
      <c r="R47" s="335">
        <v>20</v>
      </c>
      <c r="S47" s="335"/>
      <c r="T47" s="335"/>
      <c r="U47" s="335">
        <v>20</v>
      </c>
      <c r="V47" s="335"/>
      <c r="W47" s="335"/>
      <c r="X47" s="335">
        <v>19</v>
      </c>
      <c r="Y47" s="335"/>
      <c r="Z47" s="335"/>
      <c r="AA47" s="335">
        <v>19</v>
      </c>
      <c r="AB47" s="335"/>
      <c r="AC47" s="335"/>
      <c r="AD47" s="335">
        <v>19</v>
      </c>
      <c r="AE47" s="335"/>
      <c r="AF47" s="335"/>
      <c r="AG47" s="335">
        <v>20</v>
      </c>
      <c r="AH47" s="335"/>
      <c r="AI47" s="335"/>
      <c r="AJ47" s="278">
        <f>+SUM(D47:AI47)</f>
        <v>237</v>
      </c>
      <c r="AK47" s="278"/>
      <c r="AL47" s="338"/>
      <c r="AM47" s="338"/>
      <c r="AN47"/>
      <c r="AO47"/>
      <c r="AP47"/>
      <c r="AQ47"/>
    </row>
    <row r="48" spans="1:43" ht="18" customHeight="1">
      <c r="A48" s="86" t="s">
        <v>296</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65" t="s">
        <v>197</v>
      </c>
      <c r="B51" s="265"/>
      <c r="C51" s="265" t="s">
        <v>115</v>
      </c>
      <c r="D51" s="265"/>
      <c r="E51" s="264" t="s">
        <v>287</v>
      </c>
      <c r="F51" s="264"/>
      <c r="G51" s="264"/>
      <c r="H51" s="26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64" t="s">
        <v>208</v>
      </c>
      <c r="B52" s="264"/>
      <c r="C52" s="330">
        <f>ROUNDDOWN(IF(AL39&lt;=60,1,1+ROUNDUP((AL39-60)/40,0)),1)</f>
        <v>5</v>
      </c>
      <c r="D52" s="330"/>
      <c r="E52" s="330">
        <f>ROUNDDOWN(IF(AM39&lt;4,AL39/6,IF(AM39&lt;5,AL39/5,AL39/3)),1)</f>
        <v>41.7</v>
      </c>
      <c r="F52" s="330"/>
      <c r="G52" s="330"/>
      <c r="H52" s="330"/>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c r="A53" s="68" t="s">
        <v>324</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311" t="str">
        <f>IF(VLOOKUP($AK$2,選択肢!$A$1:$J$34,C59,FALSE)=0,"-",VLOOKUP($AK$2,選択肢!$A$1:$J$34,C59,FALSE))</f>
        <v>管理者</v>
      </c>
      <c r="D54" s="312"/>
      <c r="E54" s="318" t="str">
        <f>IF(VLOOKUP($AK$2,選択肢!$A$1:$J$34,E59,FALSE)=0,"-",VLOOKUP($AK$2,選択肢!$A$1:$J$34,E59,FALSE))</f>
        <v>サービス管理責任者</v>
      </c>
      <c r="F54" s="318"/>
      <c r="G54" s="318"/>
      <c r="H54" s="318"/>
      <c r="I54" s="311" t="str">
        <f>IF(VLOOKUP($AK$2,選択肢!$A$1:$J$34,I59,FALSE)=0,"-",VLOOKUP($AK$2,選択肢!$A$1:$J$34,I59,FALSE))</f>
        <v>医師</v>
      </c>
      <c r="J54" s="312"/>
      <c r="K54" s="312"/>
      <c r="L54" s="312"/>
      <c r="M54" s="312"/>
      <c r="N54" s="319"/>
      <c r="O54" s="311" t="str">
        <f>IF(VLOOKUP($AK$2,選択肢!$A$1:$J$34,O59,FALSE)=0,"-",VLOOKUP($AK$2,選択肢!$A$1:$J$34,O59,FALSE))</f>
        <v>看護職員</v>
      </c>
      <c r="P54" s="312"/>
      <c r="Q54" s="312"/>
      <c r="R54" s="312"/>
      <c r="S54" s="312"/>
      <c r="T54" s="319"/>
      <c r="U54" s="311" t="str">
        <f>IF(VLOOKUP($AK$2,選択肢!$A$1:$J$34,U59,FALSE)=0,"-",VLOOKUP($AK$2,選択肢!$A$1:$J$34,U59,FALSE))</f>
        <v>理学療法士</v>
      </c>
      <c r="V54" s="312"/>
      <c r="W54" s="312"/>
      <c r="X54" s="312"/>
      <c r="Y54" s="312"/>
      <c r="Z54" s="319"/>
      <c r="AA54" s="311" t="str">
        <f>IF(VLOOKUP($AK$2,選択肢!$A$1:$J$34,AA59,FALSE)=0,"-",VLOOKUP($AK$2,選択肢!$A$1:$J$34,AA59,FALSE))</f>
        <v>作業療法士</v>
      </c>
      <c r="AB54" s="312"/>
      <c r="AC54" s="312"/>
      <c r="AD54" s="312"/>
      <c r="AE54" s="312"/>
      <c r="AF54" s="319"/>
      <c r="AG54" s="318" t="str">
        <f>IF(VLOOKUP($AK$2,選択肢!$A$1:$J$34,AG59,FALSE)=0,"-",VLOOKUP($AK$2,選択肢!$A$1:$J$34,AG59,FALSE))</f>
        <v>言語聴覚士</v>
      </c>
      <c r="AH54" s="318"/>
      <c r="AI54" s="318"/>
      <c r="AJ54" s="318"/>
      <c r="AK54" s="318"/>
      <c r="AL54" s="318" t="str">
        <f>IF(VLOOKUP($AK$2,選択肢!$A$1:$J$34,AL59,FALSE)=0,"-",VLOOKUP($AK$2,選択肢!$A$1:$J$34,AL59,FALSE))</f>
        <v>生活支援員</v>
      </c>
      <c r="AM54" s="318"/>
      <c r="AN54" s="62"/>
    </row>
    <row r="55" spans="1:40" ht="18" customHeight="1">
      <c r="A55" s="62"/>
      <c r="B55" s="67"/>
      <c r="C55" s="102" t="s">
        <v>56</v>
      </c>
      <c r="D55" s="102" t="s">
        <v>57</v>
      </c>
      <c r="E55" s="101" t="s">
        <v>56</v>
      </c>
      <c r="F55" s="317" t="s">
        <v>57</v>
      </c>
      <c r="G55" s="317"/>
      <c r="H55" s="317"/>
      <c r="I55" s="314" t="s">
        <v>56</v>
      </c>
      <c r="J55" s="315"/>
      <c r="K55" s="316"/>
      <c r="L55" s="314" t="s">
        <v>57</v>
      </c>
      <c r="M55" s="315"/>
      <c r="N55" s="316"/>
      <c r="O55" s="314" t="s">
        <v>56</v>
      </c>
      <c r="P55" s="315"/>
      <c r="Q55" s="316"/>
      <c r="R55" s="314" t="s">
        <v>57</v>
      </c>
      <c r="S55" s="315"/>
      <c r="T55" s="316"/>
      <c r="U55" s="314" t="s">
        <v>56</v>
      </c>
      <c r="V55" s="315"/>
      <c r="W55" s="316"/>
      <c r="X55" s="314" t="s">
        <v>57</v>
      </c>
      <c r="Y55" s="315"/>
      <c r="Z55" s="316"/>
      <c r="AA55" s="314" t="s">
        <v>56</v>
      </c>
      <c r="AB55" s="315"/>
      <c r="AC55" s="316"/>
      <c r="AD55" s="314" t="s">
        <v>57</v>
      </c>
      <c r="AE55" s="315"/>
      <c r="AF55" s="316"/>
      <c r="AG55" s="314" t="s">
        <v>56</v>
      </c>
      <c r="AH55" s="315"/>
      <c r="AI55" s="316"/>
      <c r="AJ55" s="314" t="s">
        <v>57</v>
      </c>
      <c r="AK55" s="316"/>
      <c r="AL55" s="101" t="s">
        <v>19</v>
      </c>
      <c r="AM55" s="101" t="s">
        <v>18</v>
      </c>
      <c r="AN55" s="62"/>
    </row>
    <row r="56" spans="1:40" ht="18" customHeight="1">
      <c r="A56" s="62"/>
      <c r="B56" s="75" t="s">
        <v>108</v>
      </c>
      <c r="C56" s="101">
        <f>COUNTIFS($B$12:$B$31,C$54,$C$12:$C$31,"A",$E$12:$E$31,"*")</f>
        <v>1</v>
      </c>
      <c r="D56" s="101">
        <f>COUNTIFS($B$12:$B$31,C$54,$C$12:$C$31,"B",$E$12:$E$31,"*")</f>
        <v>0</v>
      </c>
      <c r="E56" s="101">
        <f>COUNTIFS($B$12:$B$31,E$54,$C$12:$C$31,"A",$E$12:$E$31,"*")</f>
        <v>0</v>
      </c>
      <c r="F56" s="314">
        <f>COUNTIFS($B$12:$B$31,E$54,$C$12:$C$31,"B",$E$12:$E$31,"*")</f>
        <v>0</v>
      </c>
      <c r="G56" s="315"/>
      <c r="H56" s="316"/>
      <c r="I56" s="314">
        <f>COUNTIFS($B$12:$B$31,I$54,$C$12:$C$31,"A",$E$12:$E$31,"*")</f>
        <v>0</v>
      </c>
      <c r="J56" s="315"/>
      <c r="K56" s="316"/>
      <c r="L56" s="314">
        <f>COUNTIFS($B$12:$B$31,I$54,$C$12:$C$31,"B",$E$12:$E$31,"*")</f>
        <v>0</v>
      </c>
      <c r="M56" s="315"/>
      <c r="N56" s="316"/>
      <c r="O56" s="314">
        <f>COUNTIFS($B$12:$B$31,O$54,$C$12:$C$31,"A",$E$12:$E$31,"*")</f>
        <v>0</v>
      </c>
      <c r="P56" s="315"/>
      <c r="Q56" s="316"/>
      <c r="R56" s="314">
        <f>COUNTIFS($B$12:$B$31,O$54,$C$12:$C$31,"B",$E$12:$E$31,"*")</f>
        <v>0</v>
      </c>
      <c r="S56" s="315"/>
      <c r="T56" s="316"/>
      <c r="U56" s="314">
        <f>COUNTIFS($B$12:$B$31,U$54,$C$12:$C$31,"A",$E$12:$E$31,"*")</f>
        <v>0</v>
      </c>
      <c r="V56" s="315"/>
      <c r="W56" s="316"/>
      <c r="X56" s="314">
        <f>COUNTIFS($B$12:$B$31,U$54,$C$12:$C$31,"B",$E$12:$E$31,"*")</f>
        <v>0</v>
      </c>
      <c r="Y56" s="315"/>
      <c r="Z56" s="316"/>
      <c r="AA56" s="314">
        <f>COUNTIFS($B$12:$B$31,AA$54,$C$12:$C$31,"A",$E$12:$E$31,"*")</f>
        <v>0</v>
      </c>
      <c r="AB56" s="315"/>
      <c r="AC56" s="316"/>
      <c r="AD56" s="314">
        <f>COUNTIFS($B$12:$B$31,AA$54,$C$12:$C$31,"B",$E$12:$E$31,"*")</f>
        <v>0</v>
      </c>
      <c r="AE56" s="315"/>
      <c r="AF56" s="316"/>
      <c r="AG56" s="314">
        <f>COUNTIFS($B$12:$B$31,AG$54,$C$12:$C$31,"A",$E$12:$E$31,"*")</f>
        <v>0</v>
      </c>
      <c r="AH56" s="315"/>
      <c r="AI56" s="316"/>
      <c r="AJ56" s="314">
        <f>COUNTIFS($B$12:$B$31,AG$54,$C$12:$C$31,"B",$E$12:$E$31,"*")</f>
        <v>0</v>
      </c>
      <c r="AK56" s="316"/>
      <c r="AL56" s="101">
        <f>COUNTIFS($B$12:$B$31,AL$54,$C$12:$C$31,"A",$E$12:$E$31,"*")</f>
        <v>0</v>
      </c>
      <c r="AM56" s="101">
        <f>COUNTIFS($B$12:$B$31,AL$54,$C$12:$C$31,"B",$E$12:$E$31,"*")</f>
        <v>0</v>
      </c>
      <c r="AN56" s="62"/>
    </row>
    <row r="57" spans="1:40" ht="18" customHeight="1">
      <c r="A57" s="62"/>
      <c r="B57" s="82" t="s">
        <v>109</v>
      </c>
      <c r="C57" s="101">
        <f>COUNTIFS($B$12:$B$31,C$54,$C$12:$C$31,"C",$E$12:$E$31,"*")</f>
        <v>0</v>
      </c>
      <c r="D57" s="101">
        <f>COUNTIFS($B$12:$B$31,C$54,$C$12:$C$31,"D",$E$12:$E$31,"*")</f>
        <v>0</v>
      </c>
      <c r="E57" s="101">
        <f>COUNTIFS($B$12:$B$31,E$54,$C$12:$C$31,"C",$E$12:$E$31,"*")</f>
        <v>0</v>
      </c>
      <c r="F57" s="314">
        <f>COUNTIFS($B$12:$B$31,E$54,$C$12:$C$31,"D",$E$12:$E$31,"*")</f>
        <v>1</v>
      </c>
      <c r="G57" s="315"/>
      <c r="H57" s="316"/>
      <c r="I57" s="314">
        <f>COUNTIFS($B$12:$B$31,I$54,$C$12:$C$31,"C",$E$12:$E$31,"*")</f>
        <v>1</v>
      </c>
      <c r="J57" s="315"/>
      <c r="K57" s="316"/>
      <c r="L57" s="314">
        <f>COUNTIFS($B$12:$B$31,I$54,$C$12:$C$31,"D",$E$12:$E$31,"*")</f>
        <v>0</v>
      </c>
      <c r="M57" s="315"/>
      <c r="N57" s="316"/>
      <c r="O57" s="314">
        <f>COUNTIFS($B$12:$B$31,O$54,$C$12:$C$31,"C",$E$12:$E$31,"*")</f>
        <v>0</v>
      </c>
      <c r="P57" s="315"/>
      <c r="Q57" s="316"/>
      <c r="R57" s="314">
        <f>COUNTIFS($B$12:$B$31,O$54,$C$12:$C$31,"D",$E$12:$E$31,"*")</f>
        <v>1</v>
      </c>
      <c r="S57" s="315"/>
      <c r="T57" s="316"/>
      <c r="U57" s="314">
        <f>COUNTIFS($B$12:$B$31,U$54,$C$12:$C$31,"C",$E$12:$E$31,"*")</f>
        <v>0</v>
      </c>
      <c r="V57" s="315"/>
      <c r="W57" s="316"/>
      <c r="X57" s="314">
        <f>COUNTIFS($B$12:$B$31,U$54,$C$12:$C$31,"D",$E$12:$E$31,"*")</f>
        <v>0</v>
      </c>
      <c r="Y57" s="315"/>
      <c r="Z57" s="316"/>
      <c r="AA57" s="314">
        <f>COUNTIFS($B$12:$B$31,AA$54,$C$12:$C$31,"C",$E$12:$E$31,"*")</f>
        <v>0</v>
      </c>
      <c r="AB57" s="315"/>
      <c r="AC57" s="316"/>
      <c r="AD57" s="314">
        <f>COUNTIFS($B$12:$B$31,AA$54,$C$12:$C$31,"D",$E$12:$E$31,"*")</f>
        <v>0</v>
      </c>
      <c r="AE57" s="315"/>
      <c r="AF57" s="316"/>
      <c r="AG57" s="314">
        <f>COUNTIFS($B$12:$B$31,AG$54,$C$12:$C$31,"C",$E$12:$E$31,"*")</f>
        <v>0</v>
      </c>
      <c r="AH57" s="315"/>
      <c r="AI57" s="316"/>
      <c r="AJ57" s="314">
        <f>COUNTIFS($B$12:$B$31,AG$54,$C$12:$C$31,"D",$E$12:$E$31,"*")</f>
        <v>0</v>
      </c>
      <c r="AK57" s="316"/>
      <c r="AL57" s="101">
        <f>COUNTIFS($B$12:$B$31,AL$54,$C$12:$C$31,"C",$E$12:$E$31,"*")</f>
        <v>0</v>
      </c>
      <c r="AM57" s="101">
        <f>COUNTIFS($B$12:$B$31,AL$54,$C$12:$C$31,"D",$E$12:$E$31,"*")</f>
        <v>0</v>
      </c>
      <c r="AN57" s="62"/>
    </row>
    <row r="58" spans="1:40" ht="25" customHeight="1">
      <c r="A58" s="62"/>
      <c r="B58" s="82" t="s">
        <v>196</v>
      </c>
      <c r="C58" s="311">
        <f>IF($AK$4="４週",SUMIFS($AK$12:$AK$31,$B$12:$B$31,C54)/4/$AH$6,IF($AK$4="歴月",SUMIFS($AK$12:$AK$31,$B$12:$B$31,C54)/$AL$6,"記載する期間を選択してください"))</f>
        <v>0</v>
      </c>
      <c r="D58" s="319"/>
      <c r="E58" s="311">
        <f>IF($AK$4="４週",SUMIFS($AK$12:$AK$31,$B$12:$B$31,E54)/4/$AH$6,IF($AK$4="歴月",SUMIFS($AK$12:$AK$31,$B$12:$B$31,E54)/$AL$6,"記載する期間を選択してください"))</f>
        <v>0</v>
      </c>
      <c r="F58" s="312"/>
      <c r="G58" s="312"/>
      <c r="H58" s="319"/>
      <c r="I58" s="311">
        <f>IF($AK$4="４週",SUMIFS($AK$12:$AK$31,$B$12:$B$31,I54)/4/$AH$6,IF($AK$4="歴月",SUMIFS($AK$12:$AK$31,$B$12:$B$31,I54)/$AL$6,"記載する期間を選択してください"))</f>
        <v>0</v>
      </c>
      <c r="J58" s="312"/>
      <c r="K58" s="312"/>
      <c r="L58" s="312"/>
      <c r="M58" s="312"/>
      <c r="N58" s="319"/>
      <c r="O58" s="311">
        <f>IF($AK$4="４週",SUMIFS($AK$12:$AK$31,$B$12:$B$31,O54)/4/$AH$6,IF($AK$4="歴月",SUMIFS($AK$12:$AK$31,$B$12:$B$31,O54)/$AL$6,"記載する期間を選択してください"))</f>
        <v>0</v>
      </c>
      <c r="P58" s="312"/>
      <c r="Q58" s="312"/>
      <c r="R58" s="312"/>
      <c r="S58" s="312"/>
      <c r="T58" s="319"/>
      <c r="U58" s="311">
        <f>IF($AK$4="４週",SUMIFS($AK$12:$AK$31,$B$12:$B$31,U54)/4/$AH$6,IF($AK$4="歴月",SUMIFS($AK$12:$AK$31,$B$12:$B$31,U54)/$AL$6,"記載する期間を選択してください"))</f>
        <v>0</v>
      </c>
      <c r="V58" s="312"/>
      <c r="W58" s="312"/>
      <c r="X58" s="312"/>
      <c r="Y58" s="312"/>
      <c r="Z58" s="319"/>
      <c r="AA58" s="311">
        <f>IF($AK$4="４週",SUMIFS($AK$12:$AK$31,$B$12:$B$31,AA54)/4/$AH$6,IF($AK$4="歴月",SUMIFS($AK$12:$AK$31,$B$12:$B$31,AA54)/$AL$6,"記載する期間を選択してください"))</f>
        <v>0</v>
      </c>
      <c r="AB58" s="312"/>
      <c r="AC58" s="312"/>
      <c r="AD58" s="312"/>
      <c r="AE58" s="312"/>
      <c r="AF58" s="319"/>
      <c r="AG58" s="311">
        <f>IF($AK$4="４週",SUMIFS($AK$12:$AK$31,$B$12:$B$31,AG54)/4/$AH$6,IF($AK$4="歴月",SUMIFS($AK$12:$AK$31,$B$12:$B$31,AG54)/$AL$6,"記載する期間を選択してください"))</f>
        <v>0</v>
      </c>
      <c r="AH58" s="312"/>
      <c r="AI58" s="312"/>
      <c r="AJ58" s="312"/>
      <c r="AK58" s="319"/>
      <c r="AL58" s="311">
        <f>IF($AK$4="４週",SUMIFS($AK$12:$AK$31,$B$12:$B$31,AL54)/4/$AH$6,IF($AK$4="歴月",SUMIFS($AK$12:$AK$31,$B$12:$B$31,AL54)/$AL$6,"記載する期間を選択してください"))</f>
        <v>0</v>
      </c>
      <c r="AM58" s="319"/>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65" t="s">
        <v>173</v>
      </c>
      <c r="D67" s="265"/>
      <c r="E67" s="265"/>
      <c r="F67" s="60"/>
      <c r="G67" s="60"/>
    </row>
    <row r="68" spans="1:7" ht="15" customHeight="1">
      <c r="A68" s="60"/>
      <c r="B68" s="97" t="s">
        <v>186</v>
      </c>
      <c r="C68" s="278" t="s">
        <v>174</v>
      </c>
      <c r="D68" s="278"/>
      <c r="E68" s="278"/>
      <c r="F68" s="60"/>
      <c r="G68" s="60"/>
    </row>
    <row r="69" spans="1:7" ht="15" customHeight="1">
      <c r="A69" s="60"/>
      <c r="B69" s="97" t="s">
        <v>187</v>
      </c>
      <c r="C69" s="278" t="s">
        <v>175</v>
      </c>
      <c r="D69" s="278"/>
      <c r="E69" s="278"/>
      <c r="F69" s="60"/>
      <c r="G69" s="60"/>
    </row>
    <row r="70" spans="1:7" ht="15" customHeight="1">
      <c r="A70" s="60"/>
      <c r="B70" s="97" t="s">
        <v>188</v>
      </c>
      <c r="C70" s="278" t="s">
        <v>176</v>
      </c>
      <c r="D70" s="278"/>
      <c r="E70" s="278"/>
      <c r="F70" s="60"/>
      <c r="G70" s="60"/>
    </row>
    <row r="71" spans="1:7" ht="15" customHeight="1">
      <c r="A71" s="60"/>
      <c r="B71" s="97" t="s">
        <v>189</v>
      </c>
      <c r="C71" s="278" t="s">
        <v>177</v>
      </c>
      <c r="D71" s="278"/>
      <c r="E71" s="278"/>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181</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314</v>
      </c>
      <c r="B79" s="94"/>
      <c r="C79" s="60"/>
      <c r="D79" s="60"/>
      <c r="E79" s="60"/>
      <c r="F79" s="60"/>
      <c r="G79" s="60"/>
    </row>
    <row r="80" spans="1:7" ht="15" customHeight="1">
      <c r="A80" s="60" t="s">
        <v>315</v>
      </c>
      <c r="B80" s="94"/>
      <c r="C80" s="60"/>
      <c r="D80" s="60"/>
      <c r="E80" s="60"/>
      <c r="F80" s="60"/>
      <c r="G80" s="60"/>
    </row>
    <row r="81" spans="1:7" ht="15" customHeight="1">
      <c r="A81" s="60"/>
      <c r="B81" s="60" t="s">
        <v>316</v>
      </c>
      <c r="C81" s="60"/>
      <c r="D81" s="60"/>
      <c r="E81" s="60"/>
      <c r="F81" s="60"/>
      <c r="G81" s="60"/>
    </row>
    <row r="82" spans="1:7" ht="15" customHeight="1">
      <c r="A82" s="60"/>
      <c r="B82" s="60" t="s">
        <v>317</v>
      </c>
      <c r="C82" s="60"/>
      <c r="D82" s="60"/>
      <c r="E82" s="60"/>
      <c r="F82" s="60"/>
      <c r="G82" s="60"/>
    </row>
    <row r="83" spans="1:7" ht="15" customHeight="1">
      <c r="A83" s="60" t="s">
        <v>318</v>
      </c>
      <c r="B83" s="94"/>
      <c r="C83" s="60"/>
      <c r="D83" s="60"/>
      <c r="E83" s="60"/>
      <c r="F83" s="60"/>
      <c r="G83" s="60"/>
    </row>
    <row r="84" spans="1:7" ht="15" customHeight="1">
      <c r="A84" s="60" t="s">
        <v>183</v>
      </c>
      <c r="B84" s="94"/>
      <c r="C84" s="60"/>
      <c r="D84" s="60"/>
      <c r="E84" s="60"/>
      <c r="F84" s="60"/>
      <c r="G84" s="60"/>
    </row>
    <row r="85" spans="1:7" ht="15" customHeight="1">
      <c r="A85" s="60" t="s">
        <v>319</v>
      </c>
      <c r="B85" s="94"/>
      <c r="C85" s="60"/>
      <c r="D85" s="60"/>
      <c r="E85" s="60"/>
      <c r="F85" s="60"/>
      <c r="G85" s="60"/>
    </row>
    <row r="86" spans="1:7" ht="15" customHeight="1">
      <c r="A86" s="60" t="s">
        <v>320</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321</v>
      </c>
      <c r="B89" s="94"/>
      <c r="C89" s="60"/>
      <c r="D89" s="60"/>
      <c r="E89" s="60"/>
      <c r="F89" s="60"/>
      <c r="G89" s="60"/>
    </row>
    <row r="90" spans="1:7" ht="15" customHeight="1">
      <c r="A90" s="60" t="s">
        <v>322</v>
      </c>
      <c r="B90" s="94"/>
      <c r="C90" s="60"/>
      <c r="D90" s="60"/>
      <c r="E90" s="60"/>
      <c r="F90" s="60"/>
      <c r="G90" s="60"/>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7">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type="list" allowBlank="1" showInputMessage="1" sqref="B14:B31" xr:uid="{679E247B-BB75-4BFB-A60E-B85631DE4667}">
      <formula1>INDIRECT($AK$2)</formula1>
    </dataValidation>
    <dataValidation allowBlank="1" showInputMessage="1" sqref="B12:B13" xr:uid="{4FC15F82-086F-4A5D-8C3F-2B19DBA9CD71}"/>
  </dataValidations>
  <hyperlinks>
    <hyperlink ref="A1" location="Sheet1!A1" display="目次" xr:uid="{A3B0595F-189D-42ED-9BD4-FC8DA4FCE3A0}"/>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6" max="39" man="1"/>
    <brk id="74"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B092F6D-A213-4140-9345-E45F179860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59</vt:i4>
      </vt:variant>
    </vt:vector>
  </HeadingPairs>
  <TitlesOfParts>
    <vt:vector size="86" baseType="lpstr">
      <vt:lpstr>付表３－２</vt:lpstr>
      <vt:lpstr>Sheet1</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勤務形態一覧表（就労定着支援）</vt:lpstr>
      <vt:lpstr>勤務形態一覧表（就労継続支援A型・B型）</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勤務形態一覧表（認定指定就労移行支援）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2500131</cp:lastModifiedBy>
  <dcterms:modified xsi:type="dcterms:W3CDTF">2026-02-04T07:38:32Z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