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45" windowWidth="17070" windowHeight="11640" tabRatio="727" activeTab="4"/>
  </bookViews>
  <sheets>
    <sheet name="書類作成フロー" sheetId="22" r:id="rId1"/>
    <sheet name="評価・確認方法" sheetId="23" r:id="rId2"/>
    <sheet name="関連イメージ図" sheetId="24" r:id="rId3"/>
    <sheet name="メイン" sheetId="2" r:id="rId4"/>
    <sheet name="スコア" sheetId="5" r:id="rId5"/>
    <sheet name="確認表" sheetId="21" r:id="rId6"/>
    <sheet name="【質疑表】（共通）" sheetId="25" r:id="rId7"/>
    <sheet name="【質疑表】（個別）" sheetId="27" r:id="rId8"/>
    <sheet name="重み" sheetId="18" r:id="rId9"/>
    <sheet name="クレジット" sheetId="19" r:id="rId10"/>
  </sheets>
  <externalReferences>
    <externalReference r:id="rId11"/>
    <externalReference r:id="rId12"/>
    <externalReference r:id="rId13"/>
  </externalReferences>
  <definedNames>
    <definedName name="Cell_計算種別">[1]省エネメニュー!$L$2</definedName>
    <definedName name="Cell_東電温暖化用HEMS削減効果">'[2]070507住宅マクロ条件一覧'!$V$196</definedName>
    <definedName name="_xlnm.Print_Area" localSheetId="6">'【質疑表】（共通）'!$B$2:$L$20</definedName>
    <definedName name="_xlnm.Print_Area" localSheetId="9">クレジット!$A$1:$S$37</definedName>
    <definedName name="_xlnm.Print_Area" localSheetId="4">スコア!$A$1:$Q$195</definedName>
    <definedName name="_xlnm.Print_Area" localSheetId="3">メイン!$A$1:$G$72</definedName>
    <definedName name="_xlnm.Print_Area" localSheetId="5">確認表!$A$1:$BX$184</definedName>
    <definedName name="_xlnm.Print_Area" localSheetId="8">重み!$A$1:$CD$180</definedName>
    <definedName name="_xlnm.Print_Area" localSheetId="0">書類作成フロー!$A$1:$AG$54</definedName>
    <definedName name="_xlnm.Print_Area" localSheetId="1">評価・確認方法!$A$1:$P$88</definedName>
    <definedName name="_xlnm.Print_Titles" localSheetId="5">確認表!$A:$AA,確認表!$1:$7</definedName>
    <definedName name="_xlnm.Print_Titles" localSheetId="8">重み!$5:$6</definedName>
    <definedName name="Z_047384A4_E844_4BB4_B522_1CE13C4699E4_.wvu.Cols" localSheetId="9" hidden="1">クレジット!$T:$IV</definedName>
    <definedName name="Z_047384A4_E844_4BB4_B522_1CE13C4699E4_.wvu.Cols" localSheetId="4" hidden="1">スコア!$G:$G,スコア!$V:$IW</definedName>
    <definedName name="Z_047384A4_E844_4BB4_B522_1CE13C4699E4_.wvu.Cols" localSheetId="3" hidden="1">メイン!$I:$IV</definedName>
    <definedName name="Z_047384A4_E844_4BB4_B522_1CE13C4699E4_.wvu.Cols" localSheetId="5" hidden="1">確認表!$G:$G,確認表!$AG:$JR</definedName>
    <definedName name="Z_047384A4_E844_4BB4_B522_1CE13C4699E4_.wvu.Cols" localSheetId="8" hidden="1">重み!$Q:$Q,重み!$AY:$AY,重み!$BP:$BP,重み!$CG:$IW</definedName>
    <definedName name="Z_047384A4_E844_4BB4_B522_1CE13C4699E4_.wvu.PrintArea" localSheetId="9" hidden="1">クレジット!$A$1:$S$37</definedName>
    <definedName name="Z_047384A4_E844_4BB4_B522_1CE13C4699E4_.wvu.PrintArea" localSheetId="4" hidden="1">スコア!$A$1:$R$195</definedName>
    <definedName name="Z_047384A4_E844_4BB4_B522_1CE13C4699E4_.wvu.PrintArea" localSheetId="3" hidden="1">メイン!$A$1:$G$70</definedName>
    <definedName name="Z_047384A4_E844_4BB4_B522_1CE13C4699E4_.wvu.PrintArea" localSheetId="5" hidden="1">確認表!$A$1:$AC$181</definedName>
    <definedName name="Z_047384A4_E844_4BB4_B522_1CE13C4699E4_.wvu.PrintArea" localSheetId="8" hidden="1">重み!$A$1:$CD$180</definedName>
    <definedName name="Z_047384A4_E844_4BB4_B522_1CE13C4699E4_.wvu.PrintTitles" localSheetId="8" hidden="1">重み!$5:$6</definedName>
    <definedName name="Z_047384A4_E844_4BB4_B522_1CE13C4699E4_.wvu.Rows" localSheetId="9" hidden="1">クレジット!$39:$65536,クレジット!$38:$38</definedName>
    <definedName name="Z_047384A4_E844_4BB4_B522_1CE13C4699E4_.wvu.Rows" localSheetId="4" hidden="1">スコア!$196:$65550,スコア!$33:$34,スコア!$77:$77,スコア!$90:$92,スコア!$99:$99,スコア!$120:$120,スコア!$125:$126,スコア!$130:$137</definedName>
    <definedName name="Z_047384A4_E844_4BB4_B522_1CE13C4699E4_.wvu.Rows" localSheetId="3" hidden="1">メイン!$108:$65536,メイン!$89:$107</definedName>
    <definedName name="Z_047384A4_E844_4BB4_B522_1CE13C4699E4_.wvu.Rows" localSheetId="5" hidden="1">確認表!$182:$65536,確認表!$32:$33,確認表!$74:$74,確認表!$87:$89,確認表!$96:$96,確認表!$115:$115,確認表!$120:$121,確認表!$125:$132</definedName>
    <definedName name="Z_047384A4_E844_4BB4_B522_1CE13C4699E4_.wvu.Rows" localSheetId="8" hidden="1">重み!$219:$65536,重み!$32:$33,重み!$96:$96,重み!$115:$115,重み!$132:$132,重み!$182:$218</definedName>
    <definedName name="衛code">#REF!</definedName>
    <definedName name="衛kg">#REF!</definedName>
    <definedName name="空code">#REF!</definedName>
    <definedName name="空kg">#REF!</definedName>
    <definedName name="資材原単">[3]⑬原単位!$A$2:$L$2</definedName>
    <definedName name="昇code">#REF!</definedName>
    <definedName name="昇kg">#REF!</definedName>
    <definedName name="設備品目code">#REF!</definedName>
    <definedName name="設備品目kg1">#REF!</definedName>
    <definedName name="設備品目kg2">#REF!</definedName>
    <definedName name="設備品目kg3">#REF!</definedName>
    <definedName name="設備品目kg4">#REF!</definedName>
    <definedName name="電code">#REF!</definedName>
    <definedName name="電kg">#REF!</definedName>
  </definedNames>
  <calcPr calcId="145621"/>
</workbook>
</file>

<file path=xl/calcChain.xml><?xml version="1.0" encoding="utf-8"?>
<calcChain xmlns="http://schemas.openxmlformats.org/spreadsheetml/2006/main">
  <c r="V182" i="5" l="1"/>
  <c r="V73" i="5"/>
  <c r="V70" i="5"/>
  <c r="V32" i="5"/>
  <c r="H180" i="21" l="1"/>
  <c r="H179" i="21"/>
  <c r="H177" i="21"/>
  <c r="H176" i="21"/>
  <c r="H175" i="21"/>
  <c r="H173" i="21"/>
  <c r="H172" i="21"/>
  <c r="H171" i="21"/>
  <c r="H168" i="21"/>
  <c r="H167" i="21"/>
  <c r="H166" i="21"/>
  <c r="H165" i="21"/>
  <c r="H163" i="21"/>
  <c r="H162" i="21"/>
  <c r="H160" i="21"/>
  <c r="H158" i="21"/>
  <c r="H157" i="21"/>
  <c r="H156" i="21"/>
  <c r="H154" i="21"/>
  <c r="H152" i="21"/>
  <c r="H151" i="21"/>
  <c r="H150" i="21"/>
  <c r="H149" i="21"/>
  <c r="H148" i="21"/>
  <c r="H147" i="21"/>
  <c r="H145" i="21"/>
  <c r="H144" i="21"/>
  <c r="H142" i="21"/>
  <c r="H139" i="21"/>
  <c r="H138" i="21"/>
  <c r="H136" i="21"/>
  <c r="H135" i="21"/>
  <c r="H126" i="21"/>
  <c r="H125" i="21"/>
  <c r="H124" i="21"/>
  <c r="H123" i="21"/>
  <c r="H122" i="21"/>
  <c r="H121" i="21"/>
  <c r="H120" i="21"/>
  <c r="H119" i="21"/>
  <c r="H118" i="21"/>
  <c r="H114" i="21"/>
  <c r="H113" i="21"/>
  <c r="H111" i="21"/>
  <c r="H110" i="21"/>
  <c r="H108" i="21"/>
  <c r="H107" i="21"/>
  <c r="H106" i="21"/>
  <c r="H105" i="21"/>
  <c r="H104" i="21"/>
  <c r="H103" i="21"/>
  <c r="H101" i="21"/>
  <c r="H100" i="21"/>
  <c r="H99" i="21"/>
  <c r="H95" i="21"/>
  <c r="H94" i="21"/>
  <c r="H93" i="21"/>
  <c r="H92" i="21"/>
  <c r="H91" i="21"/>
  <c r="H85" i="21"/>
  <c r="H84" i="21"/>
  <c r="H83" i="21"/>
  <c r="H82" i="21"/>
  <c r="H81" i="21"/>
  <c r="H80" i="21"/>
  <c r="H78" i="21"/>
  <c r="H77" i="21"/>
  <c r="H73" i="21"/>
  <c r="H72" i="21"/>
  <c r="H70" i="21"/>
  <c r="H69" i="21"/>
  <c r="H68" i="21"/>
  <c r="H66" i="21"/>
  <c r="H65" i="21"/>
  <c r="H64" i="21"/>
  <c r="H60" i="21"/>
  <c r="H59" i="21"/>
  <c r="H56" i="21"/>
  <c r="H55" i="21"/>
  <c r="H54" i="21"/>
  <c r="H49" i="21"/>
  <c r="H46" i="21"/>
  <c r="H45" i="21"/>
  <c r="H44" i="21"/>
  <c r="H43" i="21"/>
  <c r="H42" i="21"/>
  <c r="H41" i="21"/>
  <c r="H38" i="21"/>
  <c r="H37" i="21"/>
  <c r="H36" i="21"/>
  <c r="H31" i="21"/>
  <c r="H30" i="21"/>
  <c r="H29" i="21"/>
  <c r="H28" i="21"/>
  <c r="H27" i="21"/>
  <c r="H26" i="21"/>
  <c r="H25" i="21"/>
  <c r="H24" i="21"/>
  <c r="H23" i="21"/>
  <c r="H22" i="21"/>
  <c r="H19" i="21"/>
  <c r="H18" i="21"/>
  <c r="H17" i="21"/>
  <c r="H16" i="21"/>
  <c r="H15" i="21"/>
  <c r="H11" i="21"/>
  <c r="E5" i="27" l="1"/>
  <c r="B3" i="27"/>
  <c r="B2" i="27"/>
  <c r="B3" i="25" l="1"/>
  <c r="B2" i="25"/>
  <c r="BZ139" i="21" l="1"/>
  <c r="BZ138" i="21"/>
  <c r="BZ135" i="21"/>
  <c r="BZ136" i="21"/>
  <c r="BZ119" i="21"/>
  <c r="X9" i="21" l="1"/>
  <c r="Z9" i="21"/>
  <c r="X12" i="21"/>
  <c r="Z12" i="21"/>
  <c r="X13" i="21"/>
  <c r="Z13" i="21"/>
  <c r="X15" i="21"/>
  <c r="Z15" i="21"/>
  <c r="X16" i="21"/>
  <c r="Z16" i="21"/>
  <c r="X17" i="21"/>
  <c r="Z17" i="21"/>
  <c r="X18" i="21"/>
  <c r="Z18" i="21"/>
  <c r="X19" i="21"/>
  <c r="Z19" i="21"/>
  <c r="X22" i="21"/>
  <c r="Z22" i="21"/>
  <c r="X23" i="21"/>
  <c r="Z23" i="21"/>
  <c r="X24" i="21"/>
  <c r="Z24" i="21"/>
  <c r="X25" i="21"/>
  <c r="Z25" i="21"/>
  <c r="X26" i="21"/>
  <c r="Z26" i="21"/>
  <c r="X27" i="21"/>
  <c r="Z27" i="21"/>
  <c r="X28" i="21"/>
  <c r="Z28" i="21"/>
  <c r="X29" i="21"/>
  <c r="Z29" i="21"/>
  <c r="X30" i="21"/>
  <c r="Z30" i="21"/>
  <c r="X31" i="21"/>
  <c r="Z31" i="21"/>
  <c r="X32" i="21"/>
  <c r="Z32" i="21"/>
  <c r="X33" i="21"/>
  <c r="Z33" i="21"/>
  <c r="X36" i="21"/>
  <c r="Z36" i="21"/>
  <c r="X37" i="21"/>
  <c r="Z37" i="21"/>
  <c r="X38" i="21"/>
  <c r="Z38" i="21"/>
  <c r="X40" i="21"/>
  <c r="Z40" i="21"/>
  <c r="X41" i="21"/>
  <c r="Z41" i="21"/>
  <c r="X42" i="21"/>
  <c r="Z42" i="21"/>
  <c r="X43" i="21"/>
  <c r="Z43" i="21"/>
  <c r="X44" i="21"/>
  <c r="Z44" i="21"/>
  <c r="X45" i="21"/>
  <c r="Z45" i="21"/>
  <c r="X46" i="21"/>
  <c r="Z46" i="21"/>
  <c r="X49" i="21"/>
  <c r="Z49" i="21"/>
  <c r="X50" i="21"/>
  <c r="Z50" i="21"/>
  <c r="X51" i="21"/>
  <c r="Z51" i="21"/>
  <c r="X52" i="21"/>
  <c r="Z52" i="21"/>
  <c r="X54" i="21"/>
  <c r="Z54" i="21"/>
  <c r="X55" i="21"/>
  <c r="Z55" i="21"/>
  <c r="X56" i="21"/>
  <c r="Z56" i="21"/>
  <c r="X57" i="21"/>
  <c r="Z57" i="21"/>
  <c r="X59" i="21"/>
  <c r="Z59" i="21"/>
  <c r="X60" i="21"/>
  <c r="Z60" i="21"/>
  <c r="X61" i="21"/>
  <c r="Z61" i="21"/>
  <c r="X64" i="21"/>
  <c r="Z64" i="21"/>
  <c r="X65" i="21"/>
  <c r="Z65" i="21"/>
  <c r="X66" i="21"/>
  <c r="Z66" i="21"/>
  <c r="X68" i="21"/>
  <c r="Z68" i="21"/>
  <c r="X69" i="21"/>
  <c r="Z69" i="21"/>
  <c r="X70" i="21"/>
  <c r="Z70" i="21"/>
  <c r="X72" i="21"/>
  <c r="Z72" i="21"/>
  <c r="X73" i="21"/>
  <c r="Z73" i="21"/>
  <c r="X74" i="21"/>
  <c r="Z74" i="21"/>
  <c r="X77" i="21"/>
  <c r="Z77" i="21"/>
  <c r="X78" i="21"/>
  <c r="Z78" i="21"/>
  <c r="X80" i="21"/>
  <c r="Z80" i="21"/>
  <c r="X81" i="21"/>
  <c r="Z81" i="21"/>
  <c r="X82" i="21"/>
  <c r="Z82" i="21"/>
  <c r="X83" i="21"/>
  <c r="Z83" i="21"/>
  <c r="X84" i="21"/>
  <c r="Z84" i="21"/>
  <c r="X85" i="21"/>
  <c r="Z85" i="21"/>
  <c r="X87" i="21"/>
  <c r="Z87" i="21"/>
  <c r="X88" i="21"/>
  <c r="Z88" i="21"/>
  <c r="X89" i="21"/>
  <c r="Z89" i="21"/>
  <c r="X91" i="21"/>
  <c r="Z91" i="21"/>
  <c r="X92" i="21"/>
  <c r="Z92" i="21"/>
  <c r="X93" i="21"/>
  <c r="Z93" i="21"/>
  <c r="X94" i="21"/>
  <c r="Z94" i="21"/>
  <c r="X95" i="21"/>
  <c r="Z95" i="21"/>
  <c r="X96" i="21"/>
  <c r="Z96" i="21"/>
  <c r="X99" i="21"/>
  <c r="Z99" i="21"/>
  <c r="X100" i="21"/>
  <c r="Z100" i="21"/>
  <c r="X101" i="21"/>
  <c r="Z101" i="21"/>
  <c r="X103" i="21"/>
  <c r="Z103" i="21"/>
  <c r="X104" i="21"/>
  <c r="Z104" i="21"/>
  <c r="X105" i="21"/>
  <c r="Z105" i="21"/>
  <c r="X106" i="21"/>
  <c r="Z106" i="21"/>
  <c r="X107" i="21"/>
  <c r="Z107" i="21"/>
  <c r="X108" i="21"/>
  <c r="Z108" i="21"/>
  <c r="X109" i="21"/>
  <c r="Z109" i="21"/>
  <c r="X110" i="21"/>
  <c r="Z110" i="21"/>
  <c r="X111" i="21"/>
  <c r="Z111" i="21"/>
  <c r="X113" i="21"/>
  <c r="Z113" i="21"/>
  <c r="X114" i="21"/>
  <c r="Z114" i="21"/>
  <c r="X115" i="21"/>
  <c r="Z115" i="21"/>
  <c r="X116" i="21"/>
  <c r="Z116" i="21"/>
  <c r="X117" i="21"/>
  <c r="Z117" i="21"/>
  <c r="X118" i="21"/>
  <c r="Z118" i="21"/>
  <c r="X120" i="21"/>
  <c r="Z120" i="21"/>
  <c r="X121" i="21"/>
  <c r="X122" i="21"/>
  <c r="Z122" i="21"/>
  <c r="X123" i="21"/>
  <c r="Z123" i="21"/>
  <c r="X124" i="21"/>
  <c r="Z124" i="21"/>
  <c r="X125" i="21"/>
  <c r="Z125" i="21"/>
  <c r="X126" i="21"/>
  <c r="Z126" i="21"/>
  <c r="X127" i="21"/>
  <c r="Z127" i="21"/>
  <c r="X128" i="21"/>
  <c r="Z128" i="21"/>
  <c r="X129" i="21"/>
  <c r="Z129" i="21"/>
  <c r="X130" i="21"/>
  <c r="Z130" i="21"/>
  <c r="X131" i="21"/>
  <c r="Z131" i="21"/>
  <c r="X132" i="21"/>
  <c r="Z132" i="21"/>
  <c r="X135" i="21"/>
  <c r="Z135" i="21"/>
  <c r="X136" i="21"/>
  <c r="Z136" i="21"/>
  <c r="X138" i="21"/>
  <c r="Z138" i="21"/>
  <c r="X139" i="21"/>
  <c r="Z139" i="21"/>
  <c r="X140" i="21"/>
  <c r="Z140" i="21"/>
  <c r="X142" i="21"/>
  <c r="Z142" i="21"/>
  <c r="X144" i="21"/>
  <c r="Z144" i="21"/>
  <c r="X145" i="21"/>
  <c r="Z145" i="21"/>
  <c r="X147" i="21"/>
  <c r="Z147" i="21"/>
  <c r="X148" i="21"/>
  <c r="Z148" i="21"/>
  <c r="X149" i="21"/>
  <c r="Z149" i="21"/>
  <c r="X150" i="21"/>
  <c r="Z150" i="21"/>
  <c r="X151" i="21"/>
  <c r="Z151" i="21"/>
  <c r="X152" i="21"/>
  <c r="Z152" i="21"/>
  <c r="X154" i="21"/>
  <c r="Z154" i="21"/>
  <c r="X156" i="21"/>
  <c r="Z156" i="21"/>
  <c r="X157" i="21"/>
  <c r="Z157" i="21"/>
  <c r="X158" i="21"/>
  <c r="Z158" i="21"/>
  <c r="X159" i="21"/>
  <c r="Z159" i="21"/>
  <c r="X160" i="21"/>
  <c r="Z160" i="21"/>
  <c r="X162" i="21"/>
  <c r="Z162" i="21"/>
  <c r="X163" i="21"/>
  <c r="Z163" i="21"/>
  <c r="X165" i="21"/>
  <c r="Z165" i="21"/>
  <c r="X166" i="21"/>
  <c r="Z166" i="21"/>
  <c r="X167" i="21"/>
  <c r="Z167" i="21"/>
  <c r="X168" i="21"/>
  <c r="Z168" i="21"/>
  <c r="X171" i="21"/>
  <c r="Z171" i="21"/>
  <c r="X172" i="21"/>
  <c r="Z172" i="21"/>
  <c r="X173" i="21"/>
  <c r="Z173" i="21"/>
  <c r="X175" i="21"/>
  <c r="Z175" i="21"/>
  <c r="X176" i="21"/>
  <c r="Z176" i="21"/>
  <c r="X177" i="21"/>
  <c r="Z177" i="21"/>
  <c r="X179" i="21"/>
  <c r="Z179" i="21"/>
  <c r="X180" i="21"/>
  <c r="Z180" i="21"/>
  <c r="Z8" i="21"/>
  <c r="X8" i="21"/>
  <c r="BZ180" i="21"/>
  <c r="BZ179" i="21"/>
  <c r="BZ177" i="21"/>
  <c r="BZ176" i="21"/>
  <c r="BZ175" i="21"/>
  <c r="BZ173" i="21"/>
  <c r="BZ172" i="21"/>
  <c r="BZ171" i="21"/>
  <c r="BZ168" i="21"/>
  <c r="BZ167" i="21"/>
  <c r="BZ166" i="21"/>
  <c r="BZ165" i="21"/>
  <c r="BZ163" i="21"/>
  <c r="BZ162" i="21"/>
  <c r="BZ160" i="21"/>
  <c r="BZ158" i="21"/>
  <c r="BZ157" i="21"/>
  <c r="BZ156" i="21"/>
  <c r="BZ154" i="21"/>
  <c r="BZ152" i="21"/>
  <c r="BZ151" i="21"/>
  <c r="BZ150" i="21"/>
  <c r="BZ149" i="21"/>
  <c r="BZ148" i="21"/>
  <c r="BZ147" i="21"/>
  <c r="BZ145" i="21"/>
  <c r="BZ144" i="21"/>
  <c r="BZ142" i="21"/>
  <c r="BZ132" i="21"/>
  <c r="BZ131" i="21"/>
  <c r="BZ130" i="21"/>
  <c r="BZ129" i="21"/>
  <c r="BZ128" i="21"/>
  <c r="BZ127" i="21"/>
  <c r="BZ124" i="21"/>
  <c r="BZ123" i="21"/>
  <c r="BZ122" i="21"/>
  <c r="BZ118" i="21"/>
  <c r="BZ114" i="21"/>
  <c r="BZ113" i="21"/>
  <c r="BZ111" i="21"/>
  <c r="BZ110" i="21"/>
  <c r="BZ108" i="21"/>
  <c r="BZ107" i="21"/>
  <c r="BZ106" i="21"/>
  <c r="BZ105" i="21"/>
  <c r="BZ104" i="21"/>
  <c r="BZ103" i="21"/>
  <c r="BZ101" i="21"/>
  <c r="BZ100" i="21"/>
  <c r="BZ99" i="21"/>
  <c r="BZ95" i="21"/>
  <c r="BZ94" i="21"/>
  <c r="BZ93" i="21"/>
  <c r="BZ92" i="21"/>
  <c r="BZ91" i="21"/>
  <c r="BZ85" i="21"/>
  <c r="BZ84" i="21"/>
  <c r="BZ83" i="21"/>
  <c r="BZ82" i="21"/>
  <c r="BZ81" i="21"/>
  <c r="BZ80" i="21"/>
  <c r="BZ78" i="21"/>
  <c r="BZ77" i="21"/>
  <c r="BZ73" i="21"/>
  <c r="BZ72" i="21"/>
  <c r="BZ70" i="21"/>
  <c r="BZ69" i="21"/>
  <c r="BZ68" i="21"/>
  <c r="BZ66" i="21"/>
  <c r="BZ65" i="21"/>
  <c r="BZ64" i="21"/>
  <c r="BZ60" i="21"/>
  <c r="BZ59" i="21"/>
  <c r="BZ56" i="21"/>
  <c r="BZ55" i="21"/>
  <c r="BZ54" i="21"/>
  <c r="BZ49" i="21"/>
  <c r="BZ46" i="21"/>
  <c r="BZ43" i="21"/>
  <c r="BZ41" i="21"/>
  <c r="BZ38" i="21"/>
  <c r="BZ37" i="21"/>
  <c r="BZ36" i="21"/>
  <c r="BZ31" i="21"/>
  <c r="BZ30" i="21"/>
  <c r="BZ25" i="21"/>
  <c r="BZ24" i="21"/>
  <c r="BZ22" i="21"/>
  <c r="BZ19" i="21"/>
  <c r="BZ18" i="21"/>
  <c r="BZ17" i="21"/>
  <c r="BZ16" i="21"/>
  <c r="BZ15" i="21"/>
  <c r="BZ12" i="21"/>
  <c r="AD180" i="21" l="1"/>
  <c r="AG180" i="21" s="1"/>
  <c r="AD179" i="21"/>
  <c r="AG179" i="21" s="1"/>
  <c r="AD177" i="21"/>
  <c r="AG177" i="21" s="1"/>
  <c r="AD176" i="21"/>
  <c r="AG176" i="21" s="1"/>
  <c r="AD175" i="21"/>
  <c r="AG175" i="21" s="1"/>
  <c r="AD173" i="21"/>
  <c r="AG173" i="21" s="1"/>
  <c r="AD172" i="21"/>
  <c r="AG172" i="21" s="1"/>
  <c r="AD171" i="21"/>
  <c r="AG171" i="21" s="1"/>
  <c r="BQ169" i="21"/>
  <c r="BP169" i="21"/>
  <c r="BO169" i="21"/>
  <c r="BN169" i="21"/>
  <c r="BM169" i="21"/>
  <c r="BL169" i="21"/>
  <c r="BK169" i="21"/>
  <c r="BJ169" i="21"/>
  <c r="BI169" i="21"/>
  <c r="BH169" i="21"/>
  <c r="BA168" i="21"/>
  <c r="AO168" i="21"/>
  <c r="AJ168" i="21"/>
  <c r="AD168" i="21"/>
  <c r="AG168" i="21" s="1"/>
  <c r="BA167" i="21"/>
  <c r="AD167" i="21"/>
  <c r="AG167" i="21" s="1"/>
  <c r="BA166" i="21"/>
  <c r="AD166" i="21"/>
  <c r="AG166" i="21" s="1"/>
  <c r="BA165" i="21"/>
  <c r="AD165" i="21"/>
  <c r="AG165" i="21"/>
  <c r="BA164" i="21"/>
  <c r="BA163" i="21"/>
  <c r="AD163" i="21"/>
  <c r="AG163" i="21" s="1"/>
  <c r="BA162" i="21"/>
  <c r="AD162" i="21"/>
  <c r="AG162" i="21" s="1"/>
  <c r="BQ161" i="21"/>
  <c r="BP161" i="21"/>
  <c r="BO161" i="21"/>
  <c r="BN161" i="21"/>
  <c r="BM161" i="21"/>
  <c r="BL161" i="21"/>
  <c r="BK161" i="21"/>
  <c r="BJ161" i="21"/>
  <c r="BI161" i="21"/>
  <c r="BH161" i="21"/>
  <c r="BQ160" i="21"/>
  <c r="BP160" i="21"/>
  <c r="BO160" i="21"/>
  <c r="BN160" i="21"/>
  <c r="BM160" i="21"/>
  <c r="BL160" i="21"/>
  <c r="BK160" i="21"/>
  <c r="BJ160" i="21"/>
  <c r="BI160" i="21"/>
  <c r="BH160" i="21"/>
  <c r="AD160" i="21"/>
  <c r="AG160" i="21" s="1"/>
  <c r="AK160" i="21" s="1"/>
  <c r="AA159" i="21"/>
  <c r="AD158" i="21"/>
  <c r="AG158" i="21" s="1"/>
  <c r="AD157" i="21"/>
  <c r="AG157" i="21" s="1"/>
  <c r="AD156" i="21"/>
  <c r="AG156" i="21" s="1"/>
  <c r="AD154" i="21"/>
  <c r="AG154" i="21" s="1"/>
  <c r="BQ153" i="21"/>
  <c r="BP153" i="21"/>
  <c r="BO153" i="21"/>
  <c r="BN153" i="21"/>
  <c r="BM153" i="21"/>
  <c r="BL153" i="21"/>
  <c r="BK153" i="21"/>
  <c r="BJ153" i="21"/>
  <c r="BI153" i="21"/>
  <c r="BH153" i="21"/>
  <c r="BA152" i="21"/>
  <c r="AD152" i="21"/>
  <c r="AG152" i="21" s="1"/>
  <c r="BA151" i="21"/>
  <c r="AD151" i="21"/>
  <c r="AG151" i="21" s="1"/>
  <c r="BA150" i="21"/>
  <c r="AD150" i="21"/>
  <c r="AG150" i="21" s="1"/>
  <c r="S150" i="21"/>
  <c r="BA149" i="21"/>
  <c r="AD149" i="21"/>
  <c r="AG149" i="21" s="1"/>
  <c r="S149" i="21"/>
  <c r="BA148" i="21"/>
  <c r="AD148" i="21"/>
  <c r="AG148" i="21" s="1"/>
  <c r="BA147" i="21"/>
  <c r="AD147" i="21"/>
  <c r="AG147" i="21"/>
  <c r="BQ146" i="21"/>
  <c r="BP146" i="21"/>
  <c r="BO146" i="21"/>
  <c r="BN146" i="21"/>
  <c r="BM146" i="21"/>
  <c r="BL146" i="21"/>
  <c r="BK146" i="21"/>
  <c r="BJ146" i="21"/>
  <c r="BI146" i="21"/>
  <c r="BH146" i="21"/>
  <c r="BA145" i="21"/>
  <c r="AD145" i="21"/>
  <c r="AG145" i="21" s="1"/>
  <c r="BA144" i="21"/>
  <c r="AD144" i="21"/>
  <c r="AG144" i="21"/>
  <c r="BA143" i="21"/>
  <c r="BA142" i="21"/>
  <c r="AD142" i="21"/>
  <c r="AG142" i="21" s="1"/>
  <c r="BQ141" i="21"/>
  <c r="BP141" i="21"/>
  <c r="BO141" i="21"/>
  <c r="BN141" i="21"/>
  <c r="BM141" i="21"/>
  <c r="BL141" i="21"/>
  <c r="BK141" i="21"/>
  <c r="BJ141" i="21"/>
  <c r="BI141" i="21"/>
  <c r="BH141" i="21"/>
  <c r="AA140" i="21"/>
  <c r="AD139" i="21"/>
  <c r="AG139" i="21" s="1"/>
  <c r="AD138" i="21"/>
  <c r="AG138" i="21" s="1"/>
  <c r="AD136" i="21"/>
  <c r="AG136" i="21"/>
  <c r="AD135" i="21"/>
  <c r="AG135" i="21" s="1"/>
  <c r="BQ133" i="21"/>
  <c r="BP133" i="21"/>
  <c r="BO133" i="21"/>
  <c r="BN133" i="21"/>
  <c r="BM133" i="21"/>
  <c r="BL133" i="21"/>
  <c r="BK133" i="21"/>
  <c r="BJ133" i="21"/>
  <c r="BI133" i="21"/>
  <c r="BH133" i="21"/>
  <c r="BA132" i="21"/>
  <c r="AJ132" i="21"/>
  <c r="AH132" i="21"/>
  <c r="AG132" i="21"/>
  <c r="BA131" i="21"/>
  <c r="AG131" i="21"/>
  <c r="BA130" i="21"/>
  <c r="AG130" i="21"/>
  <c r="BA129" i="21"/>
  <c r="AD129" i="21"/>
  <c r="AG129" i="21" s="1"/>
  <c r="BA128" i="21"/>
  <c r="AG128" i="21"/>
  <c r="BA127" i="21"/>
  <c r="AD127" i="21"/>
  <c r="AG127" i="21" s="1"/>
  <c r="BA126" i="21"/>
  <c r="AJ126" i="21"/>
  <c r="AD126" i="21"/>
  <c r="AG126" i="21" s="1"/>
  <c r="BA125" i="21"/>
  <c r="AJ125" i="21"/>
  <c r="AD125" i="21"/>
  <c r="AG125" i="21" s="1"/>
  <c r="BQ124" i="21"/>
  <c r="BP124" i="21"/>
  <c r="BO124" i="21"/>
  <c r="BN124" i="21"/>
  <c r="BM124" i="21"/>
  <c r="BL124" i="21"/>
  <c r="BK124" i="21"/>
  <c r="BJ124" i="21"/>
  <c r="BI124" i="21"/>
  <c r="BH124" i="21"/>
  <c r="AJ124" i="21"/>
  <c r="AD124" i="21"/>
  <c r="AG124" i="21" s="1"/>
  <c r="W124" i="21"/>
  <c r="U124" i="21"/>
  <c r="BA123" i="21"/>
  <c r="AG123" i="21"/>
  <c r="BA122" i="21"/>
  <c r="AG122" i="21"/>
  <c r="BA121" i="21"/>
  <c r="AD121" i="21"/>
  <c r="AG121" i="21" s="1"/>
  <c r="BA120" i="21"/>
  <c r="AD120" i="21"/>
  <c r="AG120" i="21" s="1"/>
  <c r="BQ119" i="21"/>
  <c r="BP119" i="21"/>
  <c r="BO119" i="21"/>
  <c r="BN119" i="21"/>
  <c r="BM119" i="21"/>
  <c r="BL119" i="21"/>
  <c r="BK119" i="21"/>
  <c r="BJ119" i="21"/>
  <c r="BI119" i="21"/>
  <c r="BH119" i="21"/>
  <c r="BQ118" i="21"/>
  <c r="BP118" i="21"/>
  <c r="BO118" i="21"/>
  <c r="BN118" i="21"/>
  <c r="BM118" i="21"/>
  <c r="BL118" i="21"/>
  <c r="BK118" i="21"/>
  <c r="BJ118" i="21"/>
  <c r="BI118" i="21"/>
  <c r="BH118" i="21"/>
  <c r="AD118" i="21"/>
  <c r="BE118" i="21" s="1"/>
  <c r="BA118" i="21" s="1"/>
  <c r="AG118" i="21"/>
  <c r="AK118" i="21" s="1"/>
  <c r="AA117" i="21"/>
  <c r="AH116" i="21"/>
  <c r="AA116" i="21"/>
  <c r="AO115" i="21"/>
  <c r="AJ115" i="21"/>
  <c r="AH115" i="21"/>
  <c r="AA115" i="21"/>
  <c r="AD114" i="21"/>
  <c r="AG114" i="21" s="1"/>
  <c r="AD113" i="21"/>
  <c r="AG113" i="21" s="1"/>
  <c r="BQ112" i="21"/>
  <c r="BP112" i="21"/>
  <c r="BO112" i="21"/>
  <c r="BN112" i="21"/>
  <c r="BM112" i="21"/>
  <c r="BL112" i="21"/>
  <c r="BK112" i="21"/>
  <c r="BJ112" i="21"/>
  <c r="BI112" i="21"/>
  <c r="BH112" i="21"/>
  <c r="BQ111" i="21"/>
  <c r="BP111" i="21"/>
  <c r="BO111" i="21"/>
  <c r="BN111" i="21"/>
  <c r="BM111" i="21"/>
  <c r="BL111" i="21"/>
  <c r="BK111" i="21"/>
  <c r="BJ111" i="21"/>
  <c r="BI111" i="21"/>
  <c r="BH111" i="21"/>
  <c r="AD111" i="21"/>
  <c r="AG111" i="21"/>
  <c r="AK111" i="21" s="1"/>
  <c r="BQ110" i="21"/>
  <c r="BP110" i="21"/>
  <c r="BO110" i="21"/>
  <c r="BN110" i="21"/>
  <c r="BM110" i="21"/>
  <c r="BL110" i="21"/>
  <c r="BK110" i="21"/>
  <c r="BJ110" i="21"/>
  <c r="BI110" i="21"/>
  <c r="BH110" i="21"/>
  <c r="AD110" i="21"/>
  <c r="AG110" i="21" s="1"/>
  <c r="AK110" i="21" s="1"/>
  <c r="AA109" i="21"/>
  <c r="AD108" i="21"/>
  <c r="AG108" i="21" s="1"/>
  <c r="AD107" i="21"/>
  <c r="AG107" i="21" s="1"/>
  <c r="AD106" i="21"/>
  <c r="AG106" i="21" s="1"/>
  <c r="AD105" i="21"/>
  <c r="AG105" i="21" s="1"/>
  <c r="AD104" i="21"/>
  <c r="AG104" i="21" s="1"/>
  <c r="AD103" i="21"/>
  <c r="AG103" i="21" s="1"/>
  <c r="AE101" i="21"/>
  <c r="AI101" i="21" s="1"/>
  <c r="AD101" i="21"/>
  <c r="AG101" i="21" s="1"/>
  <c r="AE100" i="21"/>
  <c r="AI100" i="21" s="1"/>
  <c r="AD100" i="21"/>
  <c r="AG100" i="21" s="1"/>
  <c r="AE99" i="21"/>
  <c r="AI99" i="21" s="1"/>
  <c r="AD99" i="21"/>
  <c r="AG99" i="21" s="1"/>
  <c r="BQ97" i="21"/>
  <c r="BP97" i="21"/>
  <c r="BO97" i="21"/>
  <c r="BN97" i="21"/>
  <c r="BM97" i="21"/>
  <c r="BL97" i="21"/>
  <c r="BK97" i="21"/>
  <c r="BJ97" i="21"/>
  <c r="BI97" i="21"/>
  <c r="BH97" i="21"/>
  <c r="BA96" i="21"/>
  <c r="AO96" i="21"/>
  <c r="AJ96" i="21"/>
  <c r="AA96" i="21" s="1"/>
  <c r="AH96" i="21"/>
  <c r="BA95" i="21"/>
  <c r="AD95" i="21"/>
  <c r="AG95" i="21" s="1"/>
  <c r="BA94" i="21"/>
  <c r="AD94" i="21"/>
  <c r="AG94" i="21" s="1"/>
  <c r="BA93" i="21"/>
  <c r="AD93" i="21"/>
  <c r="AG93" i="21" s="1"/>
  <c r="BA92" i="21"/>
  <c r="AD92" i="21"/>
  <c r="AG92" i="21" s="1"/>
  <c r="BA91" i="21"/>
  <c r="AD91" i="21"/>
  <c r="AG91" i="21" s="1"/>
  <c r="BA90" i="21"/>
  <c r="BA89" i="21"/>
  <c r="AD89" i="21"/>
  <c r="AG89" i="21" s="1"/>
  <c r="BA88" i="21"/>
  <c r="AD88" i="21"/>
  <c r="AG88" i="21" s="1"/>
  <c r="BA87" i="21"/>
  <c r="AD87" i="21"/>
  <c r="AG87" i="21" s="1"/>
  <c r="BA86" i="21"/>
  <c r="BA85" i="21"/>
  <c r="AD85" i="21"/>
  <c r="AG85" i="21" s="1"/>
  <c r="BA84" i="21"/>
  <c r="AD84" i="21"/>
  <c r="AG84" i="21" s="1"/>
  <c r="BA83" i="21"/>
  <c r="AD83" i="21"/>
  <c r="AG83" i="21" s="1"/>
  <c r="BA82" i="21"/>
  <c r="AD82" i="21"/>
  <c r="AG82" i="21" s="1"/>
  <c r="BA81" i="21"/>
  <c r="AD81" i="21"/>
  <c r="AG81" i="21" s="1"/>
  <c r="BA80" i="21"/>
  <c r="AD80" i="21"/>
  <c r="AG80" i="21" s="1"/>
  <c r="BA79" i="21"/>
  <c r="BA78" i="21"/>
  <c r="AD78" i="21"/>
  <c r="AG78" i="21"/>
  <c r="BA77" i="21"/>
  <c r="AD77" i="21"/>
  <c r="AG77" i="21" s="1"/>
  <c r="BA76" i="21"/>
  <c r="BQ75" i="21"/>
  <c r="BP75" i="21"/>
  <c r="BO75" i="21"/>
  <c r="BN75" i="21"/>
  <c r="BM75" i="21"/>
  <c r="BL75" i="21"/>
  <c r="BK75" i="21"/>
  <c r="BJ75" i="21"/>
  <c r="BI75" i="21"/>
  <c r="BH75" i="21"/>
  <c r="BA74" i="21"/>
  <c r="AD74" i="21"/>
  <c r="AG74" i="21" s="1"/>
  <c r="BA73" i="21"/>
  <c r="AD73" i="21"/>
  <c r="AG73" i="21" s="1"/>
  <c r="BA72" i="21"/>
  <c r="AD72" i="21"/>
  <c r="AG72" i="21" s="1"/>
  <c r="BA71" i="21"/>
  <c r="BA70" i="21"/>
  <c r="AE70" i="21"/>
  <c r="AI70" i="21" s="1"/>
  <c r="AD70" i="21"/>
  <c r="AG70" i="21" s="1"/>
  <c r="BA69" i="21"/>
  <c r="AD69" i="21"/>
  <c r="AG69" i="21" s="1"/>
  <c r="BA68" i="21"/>
  <c r="AE68" i="21"/>
  <c r="AI68" i="21" s="1"/>
  <c r="AD68" i="21"/>
  <c r="AG68" i="21" s="1"/>
  <c r="BA67" i="21"/>
  <c r="BA66" i="21"/>
  <c r="AD66" i="21"/>
  <c r="AG66" i="21" s="1"/>
  <c r="BA65" i="21"/>
  <c r="AE65" i="21"/>
  <c r="AD65" i="21"/>
  <c r="AG65" i="21" s="1"/>
  <c r="AI65" i="21"/>
  <c r="BA64" i="21"/>
  <c r="AE64" i="21"/>
  <c r="AI64" i="21" s="1"/>
  <c r="AD64" i="21"/>
  <c r="AG64" i="21" s="1"/>
  <c r="BA63" i="21"/>
  <c r="BQ62" i="21"/>
  <c r="BP62" i="21"/>
  <c r="BO62" i="21"/>
  <c r="BN62" i="21"/>
  <c r="BM62" i="21"/>
  <c r="BL62" i="21"/>
  <c r="BK62" i="21"/>
  <c r="BJ62" i="21"/>
  <c r="BI62" i="21"/>
  <c r="BH62" i="21"/>
  <c r="BQ61" i="21"/>
  <c r="BP61" i="21"/>
  <c r="BO61" i="21"/>
  <c r="BN61" i="21"/>
  <c r="BM61" i="21"/>
  <c r="BL61" i="21"/>
  <c r="BK61" i="21"/>
  <c r="BJ61" i="21"/>
  <c r="BI61" i="21"/>
  <c r="BH61" i="21"/>
  <c r="AA61" i="21"/>
  <c r="AD60" i="21"/>
  <c r="AG60" i="21" s="1"/>
  <c r="AD59" i="21"/>
  <c r="AG59" i="21" s="1"/>
  <c r="AE57" i="21"/>
  <c r="AI57" i="21" s="1"/>
  <c r="AD57" i="21"/>
  <c r="AG57" i="21" s="1"/>
  <c r="AE56" i="21"/>
  <c r="AI56" i="21" s="1"/>
  <c r="AD56" i="21"/>
  <c r="AG56" i="21" s="1"/>
  <c r="AE55" i="21"/>
  <c r="AI55" i="21" s="1"/>
  <c r="AD55" i="21"/>
  <c r="AG55" i="21" s="1"/>
  <c r="AE54" i="21"/>
  <c r="AI54" i="21" s="1"/>
  <c r="AD54" i="21"/>
  <c r="AG54" i="21" s="1"/>
  <c r="AE52" i="21"/>
  <c r="AI52" i="21" s="1"/>
  <c r="AD52" i="21"/>
  <c r="AG52" i="21" s="1"/>
  <c r="AE51" i="21"/>
  <c r="AI51" i="21" s="1"/>
  <c r="AD51" i="21"/>
  <c r="AG51" i="21" s="1"/>
  <c r="AE50" i="21"/>
  <c r="AI50" i="21" s="1"/>
  <c r="AD50" i="21"/>
  <c r="AG50" i="21" s="1"/>
  <c r="AE49" i="21"/>
  <c r="AI49" i="21" s="1"/>
  <c r="AD49" i="21"/>
  <c r="AG49" i="21" s="1"/>
  <c r="BQ47" i="21"/>
  <c r="BP47" i="21"/>
  <c r="BO47" i="21"/>
  <c r="BN47" i="21"/>
  <c r="BM47" i="21"/>
  <c r="BL47" i="21"/>
  <c r="BK47" i="21"/>
  <c r="BJ47" i="21"/>
  <c r="BI47" i="21"/>
  <c r="BH47" i="21"/>
  <c r="BA46" i="21"/>
  <c r="AE46" i="21"/>
  <c r="AI46" i="21" s="1"/>
  <c r="AD46" i="21"/>
  <c r="AG46" i="21" s="1"/>
  <c r="BA45" i="21"/>
  <c r="BA44" i="21"/>
  <c r="BA43" i="21"/>
  <c r="AE43" i="21"/>
  <c r="AI43" i="21" s="1"/>
  <c r="AD43" i="21"/>
  <c r="AG43" i="21" s="1"/>
  <c r="BA42" i="21"/>
  <c r="AI42" i="21"/>
  <c r="AD42" i="21"/>
  <c r="AG42" i="21" s="1"/>
  <c r="BA41" i="21"/>
  <c r="AE41" i="21"/>
  <c r="AI41" i="21" s="1"/>
  <c r="AD41" i="21"/>
  <c r="AG41" i="21" s="1"/>
  <c r="BA40" i="21"/>
  <c r="AE40" i="21"/>
  <c r="AI40" i="21" s="1"/>
  <c r="AD40" i="21"/>
  <c r="AG40" i="21"/>
  <c r="BA39" i="21"/>
  <c r="BA38" i="21"/>
  <c r="AE38" i="21"/>
  <c r="AI38" i="21" s="1"/>
  <c r="AD38" i="21"/>
  <c r="AG38" i="21" s="1"/>
  <c r="BA37" i="21"/>
  <c r="AE37" i="21"/>
  <c r="AI37" i="21" s="1"/>
  <c r="BA36" i="21"/>
  <c r="AE36" i="21"/>
  <c r="AI36" i="21" s="1"/>
  <c r="AD36" i="21"/>
  <c r="AG36" i="21" s="1"/>
  <c r="BA35" i="21"/>
  <c r="BQ34" i="21"/>
  <c r="BP34" i="21"/>
  <c r="BO34" i="21"/>
  <c r="BN34" i="21"/>
  <c r="BM34" i="21"/>
  <c r="BL34" i="21"/>
  <c r="BK34" i="21"/>
  <c r="BJ34" i="21"/>
  <c r="BI34" i="21"/>
  <c r="BH34" i="21"/>
  <c r="BA33" i="21"/>
  <c r="BA32" i="21"/>
  <c r="BA31" i="21"/>
  <c r="AE31" i="21"/>
  <c r="AI31" i="21" s="1"/>
  <c r="AD31" i="21"/>
  <c r="AG31" i="21" s="1"/>
  <c r="BA30" i="21"/>
  <c r="AE30" i="21"/>
  <c r="AI30" i="21" s="1"/>
  <c r="AD30" i="21"/>
  <c r="AG30" i="21" s="1"/>
  <c r="BA29" i="21"/>
  <c r="AD29" i="21"/>
  <c r="AG29" i="21" s="1"/>
  <c r="BA28" i="21"/>
  <c r="AD28" i="21"/>
  <c r="AG28" i="21"/>
  <c r="BA27" i="21"/>
  <c r="AE27" i="21"/>
  <c r="AI27" i="21" s="1"/>
  <c r="BA26" i="21"/>
  <c r="AE26" i="21"/>
  <c r="AI26" i="21" s="1"/>
  <c r="AD26" i="21"/>
  <c r="AG26" i="21" s="1"/>
  <c r="BA25" i="21"/>
  <c r="AD25" i="21"/>
  <c r="AG25" i="21" s="1"/>
  <c r="BA24" i="21"/>
  <c r="AE24" i="21"/>
  <c r="AI24" i="21" s="1"/>
  <c r="AD24" i="21"/>
  <c r="AG24" i="21" s="1"/>
  <c r="BA23" i="21"/>
  <c r="AD23" i="21"/>
  <c r="AG23" i="21" s="1"/>
  <c r="BA22" i="21"/>
  <c r="AE22" i="21"/>
  <c r="AI22" i="21" s="1"/>
  <c r="AD22" i="21"/>
  <c r="AG22" i="21" s="1"/>
  <c r="BA21" i="21"/>
  <c r="BQ20" i="21"/>
  <c r="BP20" i="21"/>
  <c r="BO20" i="21"/>
  <c r="BN20" i="21"/>
  <c r="BM20" i="21"/>
  <c r="BL20" i="21"/>
  <c r="BK20" i="21"/>
  <c r="BJ20" i="21"/>
  <c r="BI20" i="21"/>
  <c r="BH20" i="21"/>
  <c r="AE19" i="21"/>
  <c r="AI19" i="21" s="1"/>
  <c r="AD19" i="21"/>
  <c r="AG19" i="21" s="1"/>
  <c r="AE18" i="21"/>
  <c r="AI18" i="21" s="1"/>
  <c r="AD18" i="21"/>
  <c r="AG18" i="21" s="1"/>
  <c r="AE17" i="21"/>
  <c r="AI17" i="21" s="1"/>
  <c r="AD17" i="21"/>
  <c r="AG17" i="21" s="1"/>
  <c r="AE16" i="21"/>
  <c r="AI16" i="21" s="1"/>
  <c r="AD16" i="21"/>
  <c r="AG16" i="21" s="1"/>
  <c r="AI15" i="21"/>
  <c r="AE15" i="21"/>
  <c r="AD15" i="21"/>
  <c r="AG15" i="21" s="1"/>
  <c r="AE13" i="21"/>
  <c r="AI13" i="21" s="1"/>
  <c r="AD13" i="21"/>
  <c r="AG13" i="21" s="1"/>
  <c r="AE12" i="21"/>
  <c r="AI12" i="21" s="1"/>
  <c r="AD12" i="21"/>
  <c r="AG12" i="21" s="1"/>
  <c r="BQ10" i="21"/>
  <c r="BP10" i="21"/>
  <c r="BO10" i="21"/>
  <c r="BN10" i="21"/>
  <c r="BM10" i="21"/>
  <c r="BL10" i="21"/>
  <c r="BK10" i="21"/>
  <c r="BJ10" i="21"/>
  <c r="BI10" i="21"/>
  <c r="BH10" i="21"/>
  <c r="AA9" i="21"/>
  <c r="AO8" i="21"/>
  <c r="AM8" i="21"/>
  <c r="BQ6" i="21"/>
  <c r="BP6" i="21"/>
  <c r="BO6" i="21"/>
  <c r="BN6" i="21"/>
  <c r="BM6" i="21"/>
  <c r="BL6" i="21"/>
  <c r="BK6" i="21"/>
  <c r="BJ6" i="21"/>
  <c r="BI6" i="21"/>
  <c r="BH6" i="21"/>
  <c r="E5" i="21"/>
  <c r="BA3" i="21"/>
  <c r="B3" i="21"/>
  <c r="BA2" i="21"/>
  <c r="B2" i="21"/>
  <c r="AA124" i="21" l="1"/>
  <c r="AA125" i="21"/>
  <c r="AA126" i="21"/>
  <c r="AA132" i="21"/>
  <c r="AB111" i="21"/>
  <c r="AB160" i="21"/>
  <c r="AA168" i="21"/>
  <c r="AI124" i="21"/>
  <c r="BE124" i="21"/>
  <c r="BA124" i="21" s="1"/>
  <c r="BE160" i="21"/>
  <c r="BA160" i="21" s="1"/>
  <c r="AB110" i="21"/>
  <c r="AB118" i="21"/>
  <c r="Q3" i="18"/>
  <c r="AK124" i="21" l="1"/>
  <c r="AP3" i="5"/>
  <c r="AP2" i="5"/>
  <c r="AW78" i="5"/>
  <c r="AP181" i="5"/>
  <c r="AP180" i="5"/>
  <c r="AP179" i="5"/>
  <c r="AP178" i="5"/>
  <c r="AP177" i="5"/>
  <c r="AP176" i="5"/>
  <c r="AP175" i="5"/>
  <c r="AP157" i="5"/>
  <c r="AP156" i="5"/>
  <c r="AP155" i="5"/>
  <c r="AP154" i="5"/>
  <c r="AP153" i="5"/>
  <c r="AP152" i="5"/>
  <c r="AP150" i="5"/>
  <c r="AP149" i="5"/>
  <c r="AP148" i="5"/>
  <c r="AP147" i="5"/>
  <c r="AP137" i="5"/>
  <c r="AP136" i="5"/>
  <c r="AP135" i="5"/>
  <c r="AP134" i="5"/>
  <c r="AP133" i="5"/>
  <c r="AP132" i="5"/>
  <c r="AP131" i="5"/>
  <c r="AP130" i="5"/>
  <c r="AP128" i="5"/>
  <c r="AP127" i="5"/>
  <c r="AP126" i="5"/>
  <c r="AP125" i="5"/>
  <c r="AP99" i="5"/>
  <c r="AP98" i="5"/>
  <c r="AP97" i="5"/>
  <c r="AP96" i="5"/>
  <c r="AP95" i="5"/>
  <c r="AP94" i="5"/>
  <c r="AP93" i="5"/>
  <c r="AP92" i="5"/>
  <c r="AP91" i="5"/>
  <c r="AP90" i="5"/>
  <c r="AP89" i="5"/>
  <c r="AP88" i="5"/>
  <c r="AP87" i="5"/>
  <c r="AP86" i="5"/>
  <c r="AP85" i="5"/>
  <c r="AP84" i="5"/>
  <c r="AP83" i="5"/>
  <c r="AP82" i="5"/>
  <c r="AP81" i="5"/>
  <c r="AP80" i="5"/>
  <c r="AP79" i="5"/>
  <c r="AP77" i="5"/>
  <c r="AP76" i="5"/>
  <c r="AP75" i="5"/>
  <c r="AP74" i="5"/>
  <c r="AP72" i="5"/>
  <c r="AP71" i="5"/>
  <c r="AP69" i="5"/>
  <c r="AP68" i="5"/>
  <c r="AP67" i="5"/>
  <c r="AP66" i="5"/>
  <c r="AP65" i="5"/>
  <c r="AP64" i="5"/>
  <c r="AP47" i="5"/>
  <c r="AP46" i="5"/>
  <c r="AP45" i="5"/>
  <c r="AP44" i="5"/>
  <c r="AP43" i="5"/>
  <c r="AP42" i="5"/>
  <c r="AP41" i="5"/>
  <c r="AP40" i="5"/>
  <c r="AP39" i="5"/>
  <c r="AP38" i="5"/>
  <c r="AP37" i="5"/>
  <c r="AP36" i="5"/>
  <c r="AP34" i="5"/>
  <c r="AP33" i="5"/>
  <c r="AP31" i="5"/>
  <c r="AP30" i="5"/>
  <c r="AP29" i="5"/>
  <c r="AP28" i="5"/>
  <c r="AP27" i="5"/>
  <c r="AP26" i="5"/>
  <c r="AP25" i="5"/>
  <c r="AP24" i="5"/>
  <c r="AP23" i="5"/>
  <c r="AP22" i="5"/>
  <c r="AP21" i="5"/>
  <c r="AB124" i="21" l="1"/>
  <c r="BF183" i="5"/>
  <c r="BE183" i="5"/>
  <c r="BD183" i="5"/>
  <c r="BC183" i="5"/>
  <c r="BB183" i="5"/>
  <c r="BA183" i="5"/>
  <c r="AZ183" i="5"/>
  <c r="AY183" i="5"/>
  <c r="AX183" i="5"/>
  <c r="AW183" i="5"/>
  <c r="BF174" i="5"/>
  <c r="BE174" i="5"/>
  <c r="BD174" i="5"/>
  <c r="BC174" i="5"/>
  <c r="BB174" i="5"/>
  <c r="BA174" i="5"/>
  <c r="AZ174" i="5"/>
  <c r="AY174" i="5"/>
  <c r="AX174" i="5"/>
  <c r="AW174" i="5"/>
  <c r="BF173" i="5"/>
  <c r="BE173" i="5"/>
  <c r="BD173" i="5"/>
  <c r="BC173" i="5"/>
  <c r="BB173" i="5"/>
  <c r="BA173" i="5"/>
  <c r="AZ173" i="5"/>
  <c r="AY173" i="5"/>
  <c r="AX173" i="5"/>
  <c r="AW173" i="5"/>
  <c r="BF166" i="5"/>
  <c r="BE166" i="5"/>
  <c r="BD166" i="5"/>
  <c r="BC166" i="5"/>
  <c r="BB166" i="5"/>
  <c r="BA166" i="5"/>
  <c r="AZ166" i="5"/>
  <c r="AY166" i="5"/>
  <c r="AX166" i="5"/>
  <c r="AW166" i="5"/>
  <c r="BF151" i="5"/>
  <c r="BE151" i="5"/>
  <c r="BD151" i="5"/>
  <c r="BC151" i="5"/>
  <c r="BB151" i="5"/>
  <c r="BA151" i="5"/>
  <c r="AZ151" i="5"/>
  <c r="AY151" i="5"/>
  <c r="AX151" i="5"/>
  <c r="AW151" i="5"/>
  <c r="BF146" i="5"/>
  <c r="BE146" i="5"/>
  <c r="BD146" i="5"/>
  <c r="BC146" i="5"/>
  <c r="BB146" i="5"/>
  <c r="BA146" i="5"/>
  <c r="AZ146" i="5"/>
  <c r="AY146" i="5"/>
  <c r="AX146" i="5"/>
  <c r="AW146" i="5"/>
  <c r="BF138" i="5"/>
  <c r="BE138" i="5"/>
  <c r="BD138" i="5"/>
  <c r="BC138" i="5"/>
  <c r="BB138" i="5"/>
  <c r="BA138" i="5"/>
  <c r="AZ138" i="5"/>
  <c r="AY138" i="5"/>
  <c r="AX138" i="5"/>
  <c r="AW138" i="5"/>
  <c r="BF129" i="5"/>
  <c r="BE129" i="5"/>
  <c r="BD129" i="5"/>
  <c r="BC129" i="5"/>
  <c r="BB129" i="5"/>
  <c r="BA129" i="5"/>
  <c r="AZ129" i="5"/>
  <c r="AY129" i="5"/>
  <c r="AX129" i="5"/>
  <c r="AW129" i="5"/>
  <c r="BF124" i="5"/>
  <c r="BE124" i="5"/>
  <c r="BD124" i="5"/>
  <c r="BC124" i="5"/>
  <c r="BB124" i="5"/>
  <c r="BA124" i="5"/>
  <c r="AZ124" i="5"/>
  <c r="AY124" i="5"/>
  <c r="AX124" i="5"/>
  <c r="AW124" i="5"/>
  <c r="BF123" i="5"/>
  <c r="BE123" i="5"/>
  <c r="BD123" i="5"/>
  <c r="BC123" i="5"/>
  <c r="BB123" i="5"/>
  <c r="BA123" i="5"/>
  <c r="AZ123" i="5"/>
  <c r="AY123" i="5"/>
  <c r="AX123" i="5"/>
  <c r="AW123" i="5"/>
  <c r="BF117" i="5"/>
  <c r="BE117" i="5"/>
  <c r="BD117" i="5"/>
  <c r="BC117" i="5"/>
  <c r="BB117" i="5"/>
  <c r="BA117" i="5"/>
  <c r="AZ117" i="5"/>
  <c r="AY117" i="5"/>
  <c r="AX117" i="5"/>
  <c r="AW117" i="5"/>
  <c r="BF116" i="5"/>
  <c r="BE116" i="5"/>
  <c r="BD116" i="5"/>
  <c r="BC116" i="5"/>
  <c r="BB116" i="5"/>
  <c r="BA116" i="5"/>
  <c r="AZ116" i="5"/>
  <c r="AY116" i="5"/>
  <c r="AX116" i="5"/>
  <c r="AW116" i="5"/>
  <c r="BF113" i="5"/>
  <c r="BE113" i="5"/>
  <c r="BD113" i="5"/>
  <c r="BC113" i="5"/>
  <c r="BB113" i="5"/>
  <c r="BA113" i="5"/>
  <c r="AZ113" i="5"/>
  <c r="AY113" i="5"/>
  <c r="AX113" i="5"/>
  <c r="AW113" i="5"/>
  <c r="BF100" i="5"/>
  <c r="BE100" i="5"/>
  <c r="BD100" i="5"/>
  <c r="BC100" i="5"/>
  <c r="BB100" i="5"/>
  <c r="BA100" i="5"/>
  <c r="AZ100" i="5"/>
  <c r="AY100" i="5"/>
  <c r="AX100" i="5"/>
  <c r="AW100" i="5"/>
  <c r="BF78" i="5"/>
  <c r="BE78" i="5"/>
  <c r="BD78" i="5"/>
  <c r="BC78" i="5"/>
  <c r="BB78" i="5"/>
  <c r="BA78" i="5"/>
  <c r="AZ78" i="5"/>
  <c r="AY78" i="5"/>
  <c r="AX78" i="5"/>
  <c r="BF63" i="5"/>
  <c r="BE63" i="5"/>
  <c r="BD63" i="5"/>
  <c r="BC63" i="5"/>
  <c r="BB63" i="5"/>
  <c r="BA63" i="5"/>
  <c r="AZ63" i="5"/>
  <c r="AY63" i="5"/>
  <c r="AX63" i="5"/>
  <c r="AW63" i="5"/>
  <c r="BF62" i="5"/>
  <c r="BE62" i="5"/>
  <c r="BD62" i="5"/>
  <c r="BC62" i="5"/>
  <c r="BB62" i="5"/>
  <c r="BA62" i="5"/>
  <c r="AZ62" i="5"/>
  <c r="AY62" i="5"/>
  <c r="AX62" i="5"/>
  <c r="AW62" i="5"/>
  <c r="BF48" i="5"/>
  <c r="BE48" i="5"/>
  <c r="BD48" i="5"/>
  <c r="BC48" i="5"/>
  <c r="BB48" i="5"/>
  <c r="BA48" i="5"/>
  <c r="AZ48" i="5"/>
  <c r="AY48" i="5"/>
  <c r="AX48" i="5"/>
  <c r="AW48" i="5"/>
  <c r="BF35" i="5"/>
  <c r="BE35" i="5"/>
  <c r="BD35" i="5"/>
  <c r="BC35" i="5"/>
  <c r="BB35" i="5"/>
  <c r="BA35" i="5"/>
  <c r="AZ35" i="5"/>
  <c r="AY35" i="5"/>
  <c r="AX35" i="5"/>
  <c r="AW35" i="5"/>
  <c r="BF20" i="5"/>
  <c r="BE20" i="5"/>
  <c r="BD20" i="5"/>
  <c r="BC20" i="5"/>
  <c r="BB20" i="5"/>
  <c r="BA20" i="5"/>
  <c r="AZ20" i="5"/>
  <c r="AY20" i="5"/>
  <c r="AX20" i="5"/>
  <c r="AW20" i="5"/>
  <c r="BF10" i="5"/>
  <c r="AX10" i="5"/>
  <c r="AY10" i="5"/>
  <c r="AZ10" i="5"/>
  <c r="BA10" i="5"/>
  <c r="BB10" i="5"/>
  <c r="BC10" i="5"/>
  <c r="BD10" i="5"/>
  <c r="BE10" i="5"/>
  <c r="AW10" i="5"/>
  <c r="AX6" i="5"/>
  <c r="AY6" i="5"/>
  <c r="AZ6" i="5"/>
  <c r="BA6" i="5"/>
  <c r="BB6" i="5"/>
  <c r="BC6" i="5"/>
  <c r="BD6" i="5"/>
  <c r="BE6" i="5"/>
  <c r="BF6" i="5"/>
  <c r="AW6" i="5"/>
  <c r="C64" i="2" l="1"/>
  <c r="K15" i="2" l="1"/>
  <c r="S56" i="5" l="1"/>
  <c r="V56" i="5" s="1"/>
  <c r="T56" i="5"/>
  <c r="S69" i="5"/>
  <c r="T69" i="5"/>
  <c r="S102" i="5"/>
  <c r="R47" i="2"/>
  <c r="R48" i="2"/>
  <c r="R49" i="2"/>
  <c r="R50" i="2"/>
  <c r="R51" i="2"/>
  <c r="R52" i="2"/>
  <c r="R53" i="2"/>
  <c r="R54" i="2"/>
  <c r="R55" i="2"/>
  <c r="R56" i="2"/>
  <c r="R57" i="2"/>
  <c r="R58" i="2"/>
  <c r="R59" i="2"/>
  <c r="R60" i="2"/>
  <c r="R61" i="2"/>
  <c r="R62" i="2"/>
  <c r="C49" i="2"/>
  <c r="J49" i="2" s="1"/>
  <c r="C47" i="2"/>
  <c r="C54" i="2"/>
  <c r="J54" i="2" s="1"/>
  <c r="J56" i="2"/>
  <c r="C57" i="2"/>
  <c r="J57" i="2" s="1"/>
  <c r="J60" i="2"/>
  <c r="J61" i="2"/>
  <c r="J62" i="2"/>
  <c r="N62" i="2" s="1"/>
  <c r="J64" i="2"/>
  <c r="N48" i="2"/>
  <c r="O48" i="2" s="1"/>
  <c r="N50" i="2"/>
  <c r="N51" i="2"/>
  <c r="O51" i="2" s="1"/>
  <c r="N52" i="2"/>
  <c r="O52" i="2" s="1"/>
  <c r="N53" i="2"/>
  <c r="O53" i="2" s="1"/>
  <c r="N55" i="2"/>
  <c r="O55" i="2" s="1"/>
  <c r="N58" i="2"/>
  <c r="O58" i="2" s="1"/>
  <c r="N59" i="2"/>
  <c r="O59" i="2" s="1"/>
  <c r="N63" i="2"/>
  <c r="O50" i="2"/>
  <c r="L126" i="18"/>
  <c r="L125" i="18"/>
  <c r="L122" i="18"/>
  <c r="L123" i="18"/>
  <c r="K123" i="18"/>
  <c r="L120" i="18"/>
  <c r="S141" i="5"/>
  <c r="S140" i="5"/>
  <c r="S144" i="5"/>
  <c r="S143" i="5"/>
  <c r="S134" i="5"/>
  <c r="V134" i="5" s="1"/>
  <c r="V135" i="5"/>
  <c r="V136" i="5"/>
  <c r="V137" i="5"/>
  <c r="K128" i="18"/>
  <c r="S132" i="5"/>
  <c r="L64" i="2"/>
  <c r="R64" i="2"/>
  <c r="R65" i="2"/>
  <c r="D43" i="2"/>
  <c r="F70" i="2"/>
  <c r="AE8" i="18" s="1"/>
  <c r="T15" i="5"/>
  <c r="L15" i="18" s="1"/>
  <c r="T16" i="5"/>
  <c r="T17" i="5"/>
  <c r="X17" i="5" s="1"/>
  <c r="T18" i="5"/>
  <c r="L139" i="18"/>
  <c r="L138" i="18"/>
  <c r="L136" i="18"/>
  <c r="L135" i="18"/>
  <c r="S147" i="5"/>
  <c r="V147" i="5" s="1"/>
  <c r="Y129" i="5"/>
  <c r="S41" i="5"/>
  <c r="K40" i="18" s="1"/>
  <c r="T41" i="5"/>
  <c r="T42" i="5"/>
  <c r="L41" i="18" s="1"/>
  <c r="L42" i="18"/>
  <c r="K32" i="18"/>
  <c r="I24" i="2"/>
  <c r="S152" i="5"/>
  <c r="B2" i="5"/>
  <c r="N2" i="5"/>
  <c r="B3" i="5"/>
  <c r="N3" i="5"/>
  <c r="E5" i="5"/>
  <c r="AC8" i="18"/>
  <c r="AD8" i="18"/>
  <c r="AB8" i="5"/>
  <c r="AD8" i="5"/>
  <c r="S12" i="5"/>
  <c r="T12" i="5"/>
  <c r="S15" i="5"/>
  <c r="S16" i="5"/>
  <c r="V16" i="5" s="1"/>
  <c r="S17" i="5"/>
  <c r="V17" i="5" s="1"/>
  <c r="S18" i="5"/>
  <c r="V18" i="5" s="1"/>
  <c r="S19" i="5"/>
  <c r="T19" i="5"/>
  <c r="X19" i="5" s="1"/>
  <c r="S22" i="5"/>
  <c r="T22" i="5"/>
  <c r="L23" i="18"/>
  <c r="T24" i="5"/>
  <c r="L25" i="18"/>
  <c r="T26" i="5"/>
  <c r="T27" i="5"/>
  <c r="L28" i="18"/>
  <c r="L29" i="18"/>
  <c r="S23" i="5"/>
  <c r="V23" i="5" s="1"/>
  <c r="S24" i="5"/>
  <c r="V24" i="5" s="1"/>
  <c r="S25" i="5"/>
  <c r="S26" i="5"/>
  <c r="K27" i="18"/>
  <c r="S28" i="5"/>
  <c r="S29" i="5"/>
  <c r="V29" i="5" s="1"/>
  <c r="S30" i="5"/>
  <c r="V30" i="5" s="1"/>
  <c r="T30" i="5"/>
  <c r="S31" i="5"/>
  <c r="T31" i="5"/>
  <c r="X31" i="5" s="1"/>
  <c r="L32" i="18"/>
  <c r="L33" i="18"/>
  <c r="K33" i="18"/>
  <c r="S37" i="5"/>
  <c r="K36" i="18" s="1"/>
  <c r="T37" i="5"/>
  <c r="L36" i="18" s="1"/>
  <c r="T38" i="5"/>
  <c r="L37" i="18" s="1"/>
  <c r="T39" i="5"/>
  <c r="L38" i="18" s="1"/>
  <c r="S39" i="5"/>
  <c r="V39" i="5" s="1"/>
  <c r="S42" i="5"/>
  <c r="V42" i="5" s="1"/>
  <c r="S43" i="5"/>
  <c r="X43" i="5"/>
  <c r="S44" i="5"/>
  <c r="V44" i="5" s="1"/>
  <c r="T44" i="5"/>
  <c r="K44" i="18"/>
  <c r="L44" i="18"/>
  <c r="K45" i="18"/>
  <c r="L45" i="18"/>
  <c r="S47" i="5"/>
  <c r="V47" i="5" s="1"/>
  <c r="T47" i="5"/>
  <c r="X47" i="5" s="1"/>
  <c r="S50" i="5"/>
  <c r="K49" i="18" s="1"/>
  <c r="T50" i="5"/>
  <c r="T51" i="5"/>
  <c r="T52" i="5"/>
  <c r="L51" i="18" s="1"/>
  <c r="T53" i="5"/>
  <c r="S51" i="5"/>
  <c r="S52" i="5"/>
  <c r="V52" i="5" s="1"/>
  <c r="S53" i="5"/>
  <c r="V53" i="5" s="1"/>
  <c r="S55" i="5"/>
  <c r="T55" i="5"/>
  <c r="T57" i="5"/>
  <c r="T58" i="5"/>
  <c r="S57" i="5"/>
  <c r="S58" i="5"/>
  <c r="K57" i="18" s="1"/>
  <c r="S60" i="5"/>
  <c r="L59" i="18"/>
  <c r="S61" i="5"/>
  <c r="L60" i="18"/>
  <c r="L61" i="18"/>
  <c r="S65" i="5"/>
  <c r="T65" i="5"/>
  <c r="T66" i="5"/>
  <c r="L65" i="18" s="1"/>
  <c r="S66" i="5"/>
  <c r="S67" i="5"/>
  <c r="V67" i="5" s="1"/>
  <c r="L66" i="18"/>
  <c r="S71" i="5"/>
  <c r="V71" i="5" s="1"/>
  <c r="L69" i="18"/>
  <c r="S80" i="5"/>
  <c r="L77" i="18"/>
  <c r="S81" i="5"/>
  <c r="V81" i="5" s="1"/>
  <c r="L78" i="18"/>
  <c r="S83" i="5"/>
  <c r="V83" i="5" s="1"/>
  <c r="L80" i="18"/>
  <c r="S84" i="5"/>
  <c r="L81" i="18"/>
  <c r="S85" i="5"/>
  <c r="L82" i="18"/>
  <c r="S86" i="5"/>
  <c r="V86" i="5" s="1"/>
  <c r="L83" i="18"/>
  <c r="S87" i="5"/>
  <c r="V87" i="5" s="1"/>
  <c r="S88" i="5"/>
  <c r="V88" i="5" s="1"/>
  <c r="L85" i="18"/>
  <c r="S90" i="5"/>
  <c r="S91" i="5"/>
  <c r="V91" i="5" s="1"/>
  <c r="S92" i="5"/>
  <c r="L88" i="18"/>
  <c r="L93" i="18"/>
  <c r="S97" i="5"/>
  <c r="L94" i="18"/>
  <c r="S98" i="5"/>
  <c r="V98" i="5" s="1"/>
  <c r="L95" i="18"/>
  <c r="W99" i="5"/>
  <c r="Y99" i="5"/>
  <c r="AD99" i="5"/>
  <c r="T102" i="5"/>
  <c r="T103" i="5"/>
  <c r="S103" i="5"/>
  <c r="V103" i="5" s="1"/>
  <c r="S104" i="5"/>
  <c r="V104" i="5" s="1"/>
  <c r="T104" i="5"/>
  <c r="S106" i="5"/>
  <c r="V106" i="5" s="1"/>
  <c r="L103" i="18"/>
  <c r="S107" i="5"/>
  <c r="L104" i="18"/>
  <c r="S108" i="5"/>
  <c r="L105" i="18"/>
  <c r="S109" i="5"/>
  <c r="L106" i="18"/>
  <c r="S110" i="5"/>
  <c r="L107" i="18"/>
  <c r="S111" i="5"/>
  <c r="L108" i="18"/>
  <c r="L109" i="18"/>
  <c r="L110" i="18"/>
  <c r="L111" i="18"/>
  <c r="L113" i="18"/>
  <c r="L114" i="18"/>
  <c r="W120" i="5"/>
  <c r="Y120" i="5"/>
  <c r="AD120" i="5"/>
  <c r="W121" i="5"/>
  <c r="L117" i="18"/>
  <c r="L118" i="18"/>
  <c r="Y130" i="5"/>
  <c r="Y131" i="5"/>
  <c r="L127" i="18"/>
  <c r="L128" i="18"/>
  <c r="L129" i="18"/>
  <c r="L130" i="18"/>
  <c r="L131" i="18"/>
  <c r="W137" i="5"/>
  <c r="L132" i="18"/>
  <c r="Y137" i="5"/>
  <c r="L140" i="18"/>
  <c r="L142" i="18"/>
  <c r="S149" i="5"/>
  <c r="K144" i="18" s="1"/>
  <c r="L144" i="18"/>
  <c r="S150" i="5"/>
  <c r="L145" i="18"/>
  <c r="L147" i="18"/>
  <c r="S153" i="5"/>
  <c r="L148" i="18"/>
  <c r="H154" i="5"/>
  <c r="S154" i="5"/>
  <c r="V154" i="5" s="1"/>
  <c r="L149" i="18"/>
  <c r="H155" i="5"/>
  <c r="S155" i="5"/>
  <c r="V155" i="5" s="1"/>
  <c r="L150" i="18"/>
  <c r="S156" i="5"/>
  <c r="V156" i="5" s="1"/>
  <c r="L151" i="18"/>
  <c r="L152" i="18"/>
  <c r="L154" i="18"/>
  <c r="S169" i="5"/>
  <c r="L156" i="18"/>
  <c r="S170" i="5"/>
  <c r="L157" i="18"/>
  <c r="S171" i="5"/>
  <c r="L158" i="18"/>
  <c r="L160" i="18"/>
  <c r="S175" i="5"/>
  <c r="V175" i="5" s="1"/>
  <c r="L162" i="18"/>
  <c r="L163" i="18"/>
  <c r="S178" i="5"/>
  <c r="K165" i="18" s="1"/>
  <c r="L165" i="18"/>
  <c r="S179" i="5"/>
  <c r="V179" i="5" s="1"/>
  <c r="L166" i="18"/>
  <c r="L179" i="18"/>
  <c r="L180" i="18"/>
  <c r="L167" i="18"/>
  <c r="S181" i="5"/>
  <c r="L168" i="18"/>
  <c r="Y181" i="5"/>
  <c r="AD181" i="5"/>
  <c r="S185" i="5"/>
  <c r="L171" i="18"/>
  <c r="S186" i="5"/>
  <c r="L172" i="18"/>
  <c r="S187" i="5"/>
  <c r="L173" i="18"/>
  <c r="L175" i="18"/>
  <c r="L176" i="18"/>
  <c r="L177" i="18"/>
  <c r="S189" i="5"/>
  <c r="S191" i="5"/>
  <c r="V191" i="5" s="1"/>
  <c r="S194" i="5"/>
  <c r="V194" i="5" s="1"/>
  <c r="L9" i="18"/>
  <c r="W8" i="18"/>
  <c r="X8" i="18"/>
  <c r="K37" i="18"/>
  <c r="H96" i="18"/>
  <c r="H115" i="18"/>
  <c r="L116" i="18"/>
  <c r="L159" i="18"/>
  <c r="CF127" i="18"/>
  <c r="CF128" i="18"/>
  <c r="CF129" i="18"/>
  <c r="CF130" i="18"/>
  <c r="CF131" i="18"/>
  <c r="CF132" i="18"/>
  <c r="CF133" i="18"/>
  <c r="CF134" i="18"/>
  <c r="BA160" i="18"/>
  <c r="BB160" i="18"/>
  <c r="BC160" i="18"/>
  <c r="BD160" i="18"/>
  <c r="BE160" i="18"/>
  <c r="BF160" i="18"/>
  <c r="BG160" i="18"/>
  <c r="BH160" i="18"/>
  <c r="BI160" i="18"/>
  <c r="BJ160" i="18"/>
  <c r="BR160" i="18"/>
  <c r="BS160" i="18"/>
  <c r="BT160" i="18"/>
  <c r="BU160" i="18"/>
  <c r="BV160" i="18"/>
  <c r="BW160" i="18"/>
  <c r="BX160" i="18"/>
  <c r="BY160" i="18"/>
  <c r="BZ160" i="18"/>
  <c r="CA160" i="18"/>
  <c r="BA161" i="18"/>
  <c r="BB161" i="18"/>
  <c r="BC161" i="18"/>
  <c r="BD161" i="18"/>
  <c r="BE161" i="18"/>
  <c r="BF161" i="18"/>
  <c r="BG161" i="18"/>
  <c r="BH161" i="18"/>
  <c r="BI161" i="18"/>
  <c r="BJ161" i="18"/>
  <c r="BR161" i="18"/>
  <c r="BS161" i="18"/>
  <c r="BT161" i="18"/>
  <c r="BU161" i="18"/>
  <c r="BV161" i="18"/>
  <c r="BW161" i="18"/>
  <c r="BX161" i="18"/>
  <c r="BY161" i="18"/>
  <c r="BZ161" i="18"/>
  <c r="CA161" i="18"/>
  <c r="BA169" i="18"/>
  <c r="BB169" i="18"/>
  <c r="BC169" i="18"/>
  <c r="BD169" i="18"/>
  <c r="BE169" i="18"/>
  <c r="BF169" i="18"/>
  <c r="BG169" i="18"/>
  <c r="BH169" i="18"/>
  <c r="BI169" i="18"/>
  <c r="BJ169" i="18"/>
  <c r="BR169" i="18"/>
  <c r="BS169" i="18"/>
  <c r="BT169" i="18"/>
  <c r="BU169" i="18"/>
  <c r="BV169" i="18"/>
  <c r="BW169" i="18"/>
  <c r="BX169" i="18"/>
  <c r="BY169" i="18"/>
  <c r="BZ169" i="18"/>
  <c r="CA169" i="18"/>
  <c r="N61" i="2" l="1"/>
  <c r="O61" i="2" s="1"/>
  <c r="N54" i="2"/>
  <c r="O54" i="2" s="1"/>
  <c r="L62" i="2"/>
  <c r="L61" i="2"/>
  <c r="X42" i="5"/>
  <c r="X15" i="5"/>
  <c r="X38" i="5"/>
  <c r="J47" i="2"/>
  <c r="N47" i="2" s="1"/>
  <c r="V37" i="5"/>
  <c r="S125" i="5"/>
  <c r="V125" i="5" s="1"/>
  <c r="K132" i="18"/>
  <c r="L74" i="18"/>
  <c r="K41" i="18"/>
  <c r="V128" i="5"/>
  <c r="K130" i="18"/>
  <c r="N60" i="2"/>
  <c r="L73" i="18"/>
  <c r="K69" i="18"/>
  <c r="K17" i="18"/>
  <c r="K88" i="18"/>
  <c r="K150" i="18"/>
  <c r="L89" i="18"/>
  <c r="K84" i="18"/>
  <c r="K142" i="18"/>
  <c r="K83" i="18"/>
  <c r="L46" i="18"/>
  <c r="K30" i="18"/>
  <c r="K129" i="18"/>
  <c r="L68" i="18"/>
  <c r="X69" i="5"/>
  <c r="L100" i="18"/>
  <c r="X103" i="5"/>
  <c r="K16" i="18"/>
  <c r="K101" i="18"/>
  <c r="L19" i="18"/>
  <c r="K177" i="18"/>
  <c r="K100" i="18"/>
  <c r="K85" i="18"/>
  <c r="K18" i="18"/>
  <c r="K168" i="18"/>
  <c r="V181" i="5"/>
  <c r="V57" i="5"/>
  <c r="K56" i="18"/>
  <c r="V31" i="5"/>
  <c r="K31" i="18"/>
  <c r="X65" i="5"/>
  <c r="L64" i="18"/>
  <c r="K151" i="18"/>
  <c r="K78" i="18"/>
  <c r="K66" i="18"/>
  <c r="K46" i="18"/>
  <c r="K38" i="18"/>
  <c r="K131" i="18"/>
  <c r="L17" i="18"/>
  <c r="V133" i="5"/>
  <c r="K149" i="18"/>
  <c r="K95" i="18"/>
  <c r="K55" i="18"/>
  <c r="K43" i="18"/>
  <c r="L31" i="18"/>
  <c r="V178" i="5"/>
  <c r="K103" i="18"/>
  <c r="L84" i="18"/>
  <c r="V149" i="5"/>
  <c r="N56" i="2"/>
  <c r="Y8" i="18"/>
  <c r="K52" i="18"/>
  <c r="K180" i="18"/>
  <c r="V132" i="5"/>
  <c r="K127" i="18"/>
  <c r="K136" i="18"/>
  <c r="V141" i="5"/>
  <c r="V58" i="5"/>
  <c r="X52" i="5"/>
  <c r="K51" i="18"/>
  <c r="V41" i="5"/>
  <c r="K29" i="18"/>
  <c r="K23" i="18"/>
  <c r="C63" i="2"/>
  <c r="L91" i="18"/>
  <c r="L87" i="18"/>
  <c r="V60" i="5"/>
  <c r="K59" i="18"/>
  <c r="S118" i="5"/>
  <c r="V69" i="5"/>
  <c r="K68" i="18"/>
  <c r="K99" i="18"/>
  <c r="V102" i="5"/>
  <c r="K22" i="18"/>
  <c r="V22" i="5"/>
  <c r="S116" i="5"/>
  <c r="S113" i="5"/>
  <c r="S176" i="5"/>
  <c r="V176" i="5" s="1"/>
  <c r="K145" i="18"/>
  <c r="V150" i="5"/>
  <c r="V65" i="5"/>
  <c r="K64" i="18"/>
  <c r="K166" i="18"/>
  <c r="K162" i="18"/>
  <c r="K94" i="18"/>
  <c r="V97" i="5"/>
  <c r="V51" i="5"/>
  <c r="K50" i="18"/>
  <c r="X30" i="5"/>
  <c r="L30" i="18"/>
  <c r="V25" i="5"/>
  <c r="K25" i="18"/>
  <c r="V19" i="5"/>
  <c r="K19" i="18"/>
  <c r="K156" i="18"/>
  <c r="V169" i="5"/>
  <c r="V66" i="5"/>
  <c r="K65" i="18"/>
  <c r="K24" i="18"/>
  <c r="V187" i="5"/>
  <c r="K173" i="18"/>
  <c r="K54" i="18"/>
  <c r="V55" i="5"/>
  <c r="X41" i="5"/>
  <c r="L40" i="18"/>
  <c r="V189" i="5"/>
  <c r="K175" i="18"/>
  <c r="V153" i="5"/>
  <c r="K148" i="18"/>
  <c r="S119" i="5"/>
  <c r="V119" i="5" s="1"/>
  <c r="K122" i="18"/>
  <c r="V127" i="5"/>
  <c r="O63" i="2"/>
  <c r="X53" i="5"/>
  <c r="L52" i="18"/>
  <c r="X24" i="5"/>
  <c r="L24" i="18"/>
  <c r="L57" i="18"/>
  <c r="X58" i="5"/>
  <c r="O62" i="2"/>
  <c r="K120" i="18"/>
  <c r="P3" i="18"/>
  <c r="W134" i="18" s="1"/>
  <c r="K139" i="18"/>
  <c r="V144" i="5"/>
  <c r="S157" i="5"/>
  <c r="K77" i="18"/>
  <c r="V80" i="5"/>
  <c r="V85" i="5"/>
  <c r="K82" i="18"/>
  <c r="X44" i="5"/>
  <c r="L43" i="18"/>
  <c r="S180" i="5"/>
  <c r="X55" i="5"/>
  <c r="L54" i="18"/>
  <c r="L55" i="18"/>
  <c r="X56" i="5"/>
  <c r="V90" i="5"/>
  <c r="K87" i="18"/>
  <c r="V15" i="5"/>
  <c r="K15" i="18"/>
  <c r="V170" i="5"/>
  <c r="K157" i="18"/>
  <c r="S193" i="5"/>
  <c r="K108" i="18"/>
  <c r="V111" i="5"/>
  <c r="K104" i="18"/>
  <c r="V107" i="5"/>
  <c r="X104" i="5"/>
  <c r="L101" i="18"/>
  <c r="V92" i="5"/>
  <c r="K89" i="18"/>
  <c r="V84" i="5"/>
  <c r="K81" i="18"/>
  <c r="V28" i="5"/>
  <c r="K28" i="18"/>
  <c r="V152" i="5"/>
  <c r="K147" i="18"/>
  <c r="S167" i="5"/>
  <c r="K106" i="18"/>
  <c r="V109" i="5"/>
  <c r="V186" i="5"/>
  <c r="K172" i="18"/>
  <c r="V171" i="5"/>
  <c r="K158" i="18"/>
  <c r="X102" i="5"/>
  <c r="L99" i="18"/>
  <c r="L50" i="18"/>
  <c r="X51" i="5"/>
  <c r="V26" i="5"/>
  <c r="K26" i="18"/>
  <c r="L27" i="18"/>
  <c r="X27" i="5"/>
  <c r="S190" i="5"/>
  <c r="K171" i="18"/>
  <c r="V185" i="5"/>
  <c r="X50" i="5"/>
  <c r="L49" i="18"/>
  <c r="L22" i="18"/>
  <c r="X22" i="5"/>
  <c r="K107" i="18"/>
  <c r="V110" i="5"/>
  <c r="K105" i="18"/>
  <c r="V108" i="5"/>
  <c r="L92" i="18"/>
  <c r="K80" i="18"/>
  <c r="V61" i="5"/>
  <c r="K60" i="18"/>
  <c r="V43" i="5"/>
  <c r="K42" i="18"/>
  <c r="X129" i="5"/>
  <c r="L56" i="18"/>
  <c r="X57" i="5"/>
  <c r="K12" i="18"/>
  <c r="V12" i="5"/>
  <c r="X66" i="5"/>
  <c r="V50" i="5"/>
  <c r="X39" i="5"/>
  <c r="X37" i="5"/>
  <c r="L26" i="18"/>
  <c r="X26" i="5"/>
  <c r="X18" i="5"/>
  <c r="L18" i="18"/>
  <c r="K138" i="18"/>
  <c r="V143" i="5"/>
  <c r="X12" i="5"/>
  <c r="L12" i="18"/>
  <c r="X16" i="5"/>
  <c r="L16" i="18"/>
  <c r="K135" i="18"/>
  <c r="V140" i="5"/>
  <c r="N64" i="2"/>
  <c r="N49" i="2"/>
  <c r="N57" i="2"/>
  <c r="L66" i="2" l="1"/>
  <c r="J66" i="2"/>
  <c r="K60" i="2" s="1"/>
  <c r="C19" i="2"/>
  <c r="S7" i="18" s="1"/>
  <c r="O64" i="2"/>
  <c r="O60" i="2"/>
  <c r="O56" i="2"/>
  <c r="S122" i="18"/>
  <c r="AE22" i="18"/>
  <c r="Z160" i="18"/>
  <c r="Q180" i="18"/>
  <c r="Q178" i="18"/>
  <c r="Q176" i="18"/>
  <c r="Q174" i="18"/>
  <c r="Q172" i="18"/>
  <c r="Q170" i="18"/>
  <c r="Q168" i="18"/>
  <c r="Q166" i="18"/>
  <c r="Q164" i="18"/>
  <c r="Q162" i="18"/>
  <c r="Q160" i="18"/>
  <c r="Q158" i="18"/>
  <c r="Q156" i="18"/>
  <c r="Q154" i="18"/>
  <c r="Q152" i="18"/>
  <c r="Q150" i="18"/>
  <c r="Q148" i="18"/>
  <c r="Q146" i="18"/>
  <c r="Q144" i="18"/>
  <c r="Q142" i="18"/>
  <c r="Q140" i="18"/>
  <c r="Q138" i="18"/>
  <c r="Q136" i="18"/>
  <c r="Q134" i="18"/>
  <c r="Q132" i="18"/>
  <c r="Q130" i="18"/>
  <c r="Q128" i="18"/>
  <c r="Q126" i="18"/>
  <c r="Q124" i="18"/>
  <c r="Q122" i="18"/>
  <c r="Q120" i="18"/>
  <c r="Q118" i="18"/>
  <c r="Q116" i="18"/>
  <c r="Q114" i="18"/>
  <c r="Q112" i="18"/>
  <c r="Q110" i="18"/>
  <c r="Q108" i="18"/>
  <c r="Q106" i="18"/>
  <c r="Q104" i="18"/>
  <c r="Q102" i="18"/>
  <c r="Q100" i="18"/>
  <c r="Q98" i="18"/>
  <c r="Q96" i="18"/>
  <c r="Q94" i="18"/>
  <c r="Q92" i="18"/>
  <c r="Q90" i="18"/>
  <c r="Q88" i="18"/>
  <c r="Q86" i="18"/>
  <c r="Q84" i="18"/>
  <c r="Q82" i="18"/>
  <c r="Q80" i="18"/>
  <c r="Q78" i="18"/>
  <c r="Q76" i="18"/>
  <c r="Q74" i="18"/>
  <c r="Q72" i="18"/>
  <c r="Q70" i="18"/>
  <c r="Q68" i="18"/>
  <c r="Q66" i="18"/>
  <c r="Q64" i="18"/>
  <c r="Q62" i="18"/>
  <c r="Q60" i="18"/>
  <c r="Q58" i="18"/>
  <c r="Q56" i="18"/>
  <c r="Q54" i="18"/>
  <c r="Q52" i="18"/>
  <c r="Q50" i="18"/>
  <c r="Q48" i="18"/>
  <c r="Q46" i="18"/>
  <c r="Q44" i="18"/>
  <c r="Q42" i="18"/>
  <c r="Q40" i="18"/>
  <c r="Q38" i="18"/>
  <c r="Q36" i="18"/>
  <c r="Q34" i="18"/>
  <c r="Q32" i="18"/>
  <c r="Q30" i="18"/>
  <c r="Q28" i="18"/>
  <c r="Q26" i="18"/>
  <c r="Q24" i="18"/>
  <c r="Q22" i="18"/>
  <c r="Q20" i="18"/>
  <c r="Q18" i="18"/>
  <c r="Q16" i="18"/>
  <c r="Q14" i="18"/>
  <c r="Q12" i="18"/>
  <c r="Q179" i="18"/>
  <c r="Q177" i="18"/>
  <c r="Q175" i="18"/>
  <c r="Q173" i="18"/>
  <c r="Q171" i="18"/>
  <c r="Q169" i="18"/>
  <c r="Q167" i="18"/>
  <c r="Q165" i="18"/>
  <c r="Q163" i="18"/>
  <c r="Q161" i="18"/>
  <c r="Q159" i="18"/>
  <c r="Q157" i="18"/>
  <c r="Q155" i="18"/>
  <c r="Q153" i="18"/>
  <c r="Q151" i="18"/>
  <c r="Q149" i="18"/>
  <c r="Q147" i="18"/>
  <c r="Q145" i="18"/>
  <c r="Q143" i="18"/>
  <c r="Q141" i="18"/>
  <c r="Q139" i="18"/>
  <c r="Q137" i="18"/>
  <c r="Q135" i="18"/>
  <c r="Q133" i="18"/>
  <c r="Q131" i="18"/>
  <c r="Q129" i="18"/>
  <c r="Q127" i="18"/>
  <c r="Q125" i="18"/>
  <c r="Q123" i="18"/>
  <c r="Q121" i="18"/>
  <c r="Q119" i="18"/>
  <c r="Q117" i="18"/>
  <c r="Q115" i="18"/>
  <c r="Q113" i="18"/>
  <c r="Q111" i="18"/>
  <c r="Q109" i="18"/>
  <c r="Q107" i="18"/>
  <c r="Q105" i="18"/>
  <c r="Q103" i="18"/>
  <c r="Q101" i="18"/>
  <c r="Q99" i="18"/>
  <c r="Q97" i="18"/>
  <c r="Q95" i="18"/>
  <c r="Q93" i="18"/>
  <c r="Q91" i="18"/>
  <c r="Q89" i="18"/>
  <c r="Q87" i="18"/>
  <c r="Q85" i="18"/>
  <c r="Q83" i="18"/>
  <c r="Q81" i="18"/>
  <c r="Q79" i="18"/>
  <c r="Q77" i="18"/>
  <c r="Q75" i="18"/>
  <c r="Q73" i="18"/>
  <c r="Q71" i="18"/>
  <c r="Q69" i="18"/>
  <c r="Q67" i="18"/>
  <c r="Q65" i="18"/>
  <c r="Q63" i="18"/>
  <c r="Q61" i="18"/>
  <c r="Q59" i="18"/>
  <c r="Q57" i="18"/>
  <c r="Q55" i="18"/>
  <c r="Q53" i="18"/>
  <c r="Q51" i="18"/>
  <c r="Q49" i="18"/>
  <c r="Q47" i="18"/>
  <c r="Q45" i="18"/>
  <c r="Q43" i="18"/>
  <c r="Q41" i="18"/>
  <c r="Q39" i="18"/>
  <c r="Q37" i="18"/>
  <c r="P179" i="18"/>
  <c r="P177" i="18"/>
  <c r="B177" i="18" s="1"/>
  <c r="P175" i="18"/>
  <c r="P173" i="18"/>
  <c r="P171" i="18"/>
  <c r="B171" i="18" s="1"/>
  <c r="P169" i="18"/>
  <c r="B169" i="18" s="1"/>
  <c r="P167" i="18"/>
  <c r="P165" i="18"/>
  <c r="P163" i="18"/>
  <c r="B163" i="18" s="1"/>
  <c r="P161" i="18"/>
  <c r="B161" i="18" s="1"/>
  <c r="P159" i="18"/>
  <c r="B159" i="18" s="1"/>
  <c r="P157" i="18"/>
  <c r="P155" i="18"/>
  <c r="P153" i="18"/>
  <c r="B153" i="18" s="1"/>
  <c r="P151" i="18"/>
  <c r="B151" i="18" s="1"/>
  <c r="P149" i="18"/>
  <c r="P147" i="18"/>
  <c r="B147" i="18" s="1"/>
  <c r="P145" i="18"/>
  <c r="B145" i="18" s="1"/>
  <c r="P143" i="18"/>
  <c r="B143" i="18" s="1"/>
  <c r="P141" i="18"/>
  <c r="P139" i="18"/>
  <c r="P137" i="18"/>
  <c r="B137" i="18" s="1"/>
  <c r="P135" i="18"/>
  <c r="P133" i="18"/>
  <c r="P131" i="18"/>
  <c r="P129" i="18"/>
  <c r="B129" i="18" s="1"/>
  <c r="P127" i="18"/>
  <c r="P125" i="18"/>
  <c r="P123" i="18"/>
  <c r="B123" i="18" s="1"/>
  <c r="P121" i="18"/>
  <c r="B121" i="18" s="1"/>
  <c r="P119" i="18"/>
  <c r="P117" i="18"/>
  <c r="P115" i="18"/>
  <c r="B115" i="18" s="1"/>
  <c r="P113" i="18"/>
  <c r="B113" i="18" s="1"/>
  <c r="P111" i="18"/>
  <c r="B111" i="18" s="1"/>
  <c r="P109" i="18"/>
  <c r="P107" i="18"/>
  <c r="B107" i="18" s="1"/>
  <c r="P105" i="18"/>
  <c r="B105" i="18" s="1"/>
  <c r="P103" i="18"/>
  <c r="P101" i="18"/>
  <c r="P99" i="18"/>
  <c r="B99" i="18" s="1"/>
  <c r="P97" i="18"/>
  <c r="B97" i="18" s="1"/>
  <c r="P95" i="18"/>
  <c r="B95" i="18" s="1"/>
  <c r="P93" i="18"/>
  <c r="P91" i="18"/>
  <c r="P89" i="18"/>
  <c r="B89" i="18" s="1"/>
  <c r="P87" i="18"/>
  <c r="P85" i="18"/>
  <c r="P83" i="18"/>
  <c r="P81" i="18"/>
  <c r="B81" i="18" s="1"/>
  <c r="P79" i="18"/>
  <c r="P77" i="18"/>
  <c r="P75" i="18"/>
  <c r="P73" i="18"/>
  <c r="B73" i="18" s="1"/>
  <c r="P71" i="18"/>
  <c r="B71" i="18" s="1"/>
  <c r="P69" i="18"/>
  <c r="P67" i="18"/>
  <c r="P65" i="18"/>
  <c r="B65" i="18" s="1"/>
  <c r="P63" i="18"/>
  <c r="B63" i="18" s="1"/>
  <c r="P61" i="18"/>
  <c r="P59" i="18"/>
  <c r="P57" i="18"/>
  <c r="B57" i="18" s="1"/>
  <c r="P55" i="18"/>
  <c r="B55" i="18" s="1"/>
  <c r="P180" i="18"/>
  <c r="P172" i="18"/>
  <c r="P164" i="18"/>
  <c r="B164" i="18" s="1"/>
  <c r="P156" i="18"/>
  <c r="P148" i="18"/>
  <c r="P140" i="18"/>
  <c r="P132" i="18"/>
  <c r="P124" i="18"/>
  <c r="B124" i="18" s="1"/>
  <c r="P116" i="18"/>
  <c r="P108" i="18"/>
  <c r="B108" i="18" s="1"/>
  <c r="P100" i="18"/>
  <c r="B100" i="18" s="1"/>
  <c r="P92" i="18"/>
  <c r="P84" i="18"/>
  <c r="P76" i="18"/>
  <c r="P68" i="18"/>
  <c r="B68" i="18" s="1"/>
  <c r="P60" i="18"/>
  <c r="B60" i="18" s="1"/>
  <c r="P53" i="18"/>
  <c r="P49" i="18"/>
  <c r="B49" i="18" s="1"/>
  <c r="P45" i="18"/>
  <c r="B45" i="18" s="1"/>
  <c r="P41" i="18"/>
  <c r="P37" i="18"/>
  <c r="P34" i="18"/>
  <c r="B34" i="18" s="1"/>
  <c r="Q31" i="18"/>
  <c r="P29" i="18"/>
  <c r="P26" i="18"/>
  <c r="Q23" i="18"/>
  <c r="P21" i="18"/>
  <c r="B21" i="18" s="1"/>
  <c r="P18" i="18"/>
  <c r="B18" i="18" s="1"/>
  <c r="Q15" i="18"/>
  <c r="P13" i="18"/>
  <c r="B13" i="18" s="1"/>
  <c r="Q10" i="18"/>
  <c r="AA64" i="18"/>
  <c r="P178" i="18"/>
  <c r="P170" i="18"/>
  <c r="B170" i="18" s="1"/>
  <c r="P162" i="18"/>
  <c r="B162" i="18" s="1"/>
  <c r="P154" i="18"/>
  <c r="P146" i="18"/>
  <c r="P138" i="18"/>
  <c r="B138" i="18" s="1"/>
  <c r="P130" i="18"/>
  <c r="B130" i="18" s="1"/>
  <c r="P122" i="18"/>
  <c r="P114" i="18"/>
  <c r="P106" i="18"/>
  <c r="P98" i="18"/>
  <c r="B98" i="18" s="1"/>
  <c r="P90" i="18"/>
  <c r="B90" i="18" s="1"/>
  <c r="P82" i="18"/>
  <c r="P74" i="18"/>
  <c r="B74" i="18" s="1"/>
  <c r="P66" i="18"/>
  <c r="B66" i="18" s="1"/>
  <c r="P58" i="18"/>
  <c r="B58" i="18" s="1"/>
  <c r="P52" i="18"/>
  <c r="P44" i="18"/>
  <c r="P40" i="18"/>
  <c r="B40" i="18" s="1"/>
  <c r="Q33" i="18"/>
  <c r="Q25" i="18"/>
  <c r="P20" i="18"/>
  <c r="B20" i="18" s="1"/>
  <c r="P12" i="18"/>
  <c r="B12" i="18" s="1"/>
  <c r="P10" i="18"/>
  <c r="P176" i="18"/>
  <c r="P168" i="18"/>
  <c r="P160" i="18"/>
  <c r="B160" i="18" s="1"/>
  <c r="P152" i="18"/>
  <c r="B152" i="18" s="1"/>
  <c r="P144" i="18"/>
  <c r="P136" i="18"/>
  <c r="P128" i="18"/>
  <c r="B128" i="18" s="1"/>
  <c r="P120" i="18"/>
  <c r="P112" i="18"/>
  <c r="P104" i="18"/>
  <c r="B104" i="18" s="1"/>
  <c r="P96" i="18"/>
  <c r="B96" i="18" s="1"/>
  <c r="P88" i="18"/>
  <c r="P80" i="18"/>
  <c r="P72" i="18"/>
  <c r="B72" i="18" s="1"/>
  <c r="P64" i="18"/>
  <c r="B64" i="18" s="1"/>
  <c r="P56" i="18"/>
  <c r="B56" i="18" s="1"/>
  <c r="P51" i="18"/>
  <c r="P47" i="18"/>
  <c r="P43" i="18"/>
  <c r="B43" i="18" s="1"/>
  <c r="P39" i="18"/>
  <c r="Q35" i="18"/>
  <c r="P33" i="18"/>
  <c r="P30" i="18"/>
  <c r="B30" i="18" s="1"/>
  <c r="Q27" i="18"/>
  <c r="P25" i="18"/>
  <c r="P22" i="18"/>
  <c r="B22" i="18" s="1"/>
  <c r="Q19" i="18"/>
  <c r="P17" i="18"/>
  <c r="P14" i="18"/>
  <c r="Q11" i="18"/>
  <c r="Q9" i="18"/>
  <c r="P54" i="18"/>
  <c r="B54" i="18" s="1"/>
  <c r="P46" i="18"/>
  <c r="P42" i="18"/>
  <c r="P35" i="18"/>
  <c r="B35" i="18" s="1"/>
  <c r="P32" i="18"/>
  <c r="B32" i="18" s="1"/>
  <c r="Q29" i="18"/>
  <c r="P24" i="18"/>
  <c r="B24" i="18" s="1"/>
  <c r="Q21" i="18"/>
  <c r="P19" i="18"/>
  <c r="B19" i="18" s="1"/>
  <c r="Q13" i="18"/>
  <c r="P11" i="18"/>
  <c r="B11" i="18" s="1"/>
  <c r="P9" i="18"/>
  <c r="B9" i="18" s="1"/>
  <c r="P48" i="18"/>
  <c r="P36" i="18"/>
  <c r="P28" i="18"/>
  <c r="P23" i="18"/>
  <c r="B23" i="18" s="1"/>
  <c r="P15" i="18"/>
  <c r="B15" i="18" s="1"/>
  <c r="P174" i="18"/>
  <c r="P166" i="18"/>
  <c r="B166" i="18" s="1"/>
  <c r="P158" i="18"/>
  <c r="B158" i="18" s="1"/>
  <c r="P150" i="18"/>
  <c r="P142" i="18"/>
  <c r="P134" i="18"/>
  <c r="B134" i="18" s="1"/>
  <c r="P126" i="18"/>
  <c r="B126" i="18" s="1"/>
  <c r="P118" i="18"/>
  <c r="P110" i="18"/>
  <c r="P102" i="18"/>
  <c r="P94" i="18"/>
  <c r="B94" i="18" s="1"/>
  <c r="P86" i="18"/>
  <c r="B86" i="18" s="1"/>
  <c r="P78" i="18"/>
  <c r="P70" i="18"/>
  <c r="B70" i="18" s="1"/>
  <c r="P62" i="18"/>
  <c r="B62" i="18" s="1"/>
  <c r="P50" i="18"/>
  <c r="B50" i="18" s="1"/>
  <c r="P38" i="18"/>
  <c r="P27" i="18"/>
  <c r="P16" i="18"/>
  <c r="B16" i="18" s="1"/>
  <c r="P31" i="18"/>
  <c r="B31" i="18" s="1"/>
  <c r="Q17" i="18"/>
  <c r="AA9" i="18"/>
  <c r="AA62" i="18"/>
  <c r="W121" i="18"/>
  <c r="K54" i="2"/>
  <c r="K114" i="18"/>
  <c r="K163" i="18"/>
  <c r="O47" i="2"/>
  <c r="AC82" i="18"/>
  <c r="AE120" i="18"/>
  <c r="AE54" i="18"/>
  <c r="X134" i="18"/>
  <c r="AE148" i="18"/>
  <c r="O66" i="2"/>
  <c r="AD53" i="18"/>
  <c r="AC33" i="18"/>
  <c r="T135" i="18"/>
  <c r="X136" i="18"/>
  <c r="Y126" i="18"/>
  <c r="AD92" i="18"/>
  <c r="AE63" i="18"/>
  <c r="AE26" i="18"/>
  <c r="Y134" i="18"/>
  <c r="AB120" i="18"/>
  <c r="U131" i="18"/>
  <c r="V121" i="18"/>
  <c r="AA134" i="18"/>
  <c r="T129" i="18"/>
  <c r="AC118" i="18"/>
  <c r="T160" i="18"/>
  <c r="AC74" i="18"/>
  <c r="AD42" i="18"/>
  <c r="AC134" i="18"/>
  <c r="AE11" i="18"/>
  <c r="AD147" i="18"/>
  <c r="AE73" i="18"/>
  <c r="AC43" i="18"/>
  <c r="X129" i="18"/>
  <c r="AD18" i="18"/>
  <c r="AE154" i="18"/>
  <c r="AD40" i="18"/>
  <c r="AE137" i="18"/>
  <c r="AE135" i="18"/>
  <c r="X121" i="18"/>
  <c r="AC99" i="18"/>
  <c r="AC80" i="18"/>
  <c r="AC70" i="18"/>
  <c r="AC49" i="18"/>
  <c r="AE35" i="18"/>
  <c r="AC13" i="18"/>
  <c r="V127" i="18"/>
  <c r="W138" i="18"/>
  <c r="AD16" i="18"/>
  <c r="AE37" i="18"/>
  <c r="AE41" i="18"/>
  <c r="AB139" i="18"/>
  <c r="T131" i="18"/>
  <c r="AE23" i="18"/>
  <c r="R174" i="18"/>
  <c r="C174" i="18" s="1"/>
  <c r="AB138" i="18"/>
  <c r="B136" i="18"/>
  <c r="X123" i="18"/>
  <c r="Y121" i="18"/>
  <c r="U121" i="18"/>
  <c r="AB121" i="18"/>
  <c r="AD94" i="18"/>
  <c r="AC78" i="18"/>
  <c r="AD64" i="18"/>
  <c r="AC58" i="18"/>
  <c r="AC32" i="18"/>
  <c r="AC9" i="18"/>
  <c r="U127" i="18"/>
  <c r="AB137" i="18"/>
  <c r="AC152" i="18"/>
  <c r="AD35" i="18"/>
  <c r="AC40" i="18"/>
  <c r="U137" i="18"/>
  <c r="AE139" i="18"/>
  <c r="AD31" i="18"/>
  <c r="V128" i="18"/>
  <c r="V137" i="18"/>
  <c r="B135" i="18"/>
  <c r="AD119" i="18"/>
  <c r="W126" i="18"/>
  <c r="Z121" i="18"/>
  <c r="T126" i="18"/>
  <c r="V169" i="18"/>
  <c r="AC122" i="18"/>
  <c r="AB126" i="18"/>
  <c r="V125" i="18"/>
  <c r="V123" i="18"/>
  <c r="T121" i="18"/>
  <c r="AE123" i="18"/>
  <c r="X125" i="18"/>
  <c r="U123" i="18"/>
  <c r="Y120" i="18"/>
  <c r="AD135" i="18"/>
  <c r="AE150" i="18"/>
  <c r="AC120" i="18"/>
  <c r="AB125" i="18"/>
  <c r="W123" i="18"/>
  <c r="X120" i="18"/>
  <c r="AC136" i="18"/>
  <c r="AC123" i="18"/>
  <c r="Y125" i="18"/>
  <c r="W120" i="18"/>
  <c r="S128" i="18"/>
  <c r="AE145" i="18"/>
  <c r="R138" i="18"/>
  <c r="C138" i="18" s="1"/>
  <c r="V135" i="18"/>
  <c r="AB136" i="18"/>
  <c r="X138" i="18"/>
  <c r="U133" i="18"/>
  <c r="Z127" i="18"/>
  <c r="X128" i="18"/>
  <c r="AD114" i="18"/>
  <c r="AC19" i="18"/>
  <c r="AD22" i="18"/>
  <c r="AE122" i="18"/>
  <c r="T125" i="18"/>
  <c r="AC135" i="18"/>
  <c r="S131" i="18"/>
  <c r="AC18" i="18"/>
  <c r="U136" i="18"/>
  <c r="V138" i="18"/>
  <c r="S155" i="18"/>
  <c r="W127" i="18"/>
  <c r="AC42" i="18"/>
  <c r="AE21" i="18"/>
  <c r="AE28" i="18"/>
  <c r="AE46" i="18"/>
  <c r="AC121" i="18"/>
  <c r="Y123" i="18"/>
  <c r="AC150" i="18"/>
  <c r="S127" i="18"/>
  <c r="AD144" i="18"/>
  <c r="U135" i="18"/>
  <c r="W137" i="18"/>
  <c r="X139" i="18"/>
  <c r="T133" i="18"/>
  <c r="Z128" i="18"/>
  <c r="AE40" i="18"/>
  <c r="AC14" i="18"/>
  <c r="AD24" i="18"/>
  <c r="AC29" i="18"/>
  <c r="AD39" i="18"/>
  <c r="AE48" i="18"/>
  <c r="AC50" i="18"/>
  <c r="AD60" i="18"/>
  <c r="AD65" i="18"/>
  <c r="AC72" i="18"/>
  <c r="AD90" i="18"/>
  <c r="AE81" i="18"/>
  <c r="AE85" i="18"/>
  <c r="AC101" i="18"/>
  <c r="Z161" i="18"/>
  <c r="AD123" i="18"/>
  <c r="X126" i="18"/>
  <c r="T122" i="18"/>
  <c r="Z123" i="18"/>
  <c r="Z120" i="18"/>
  <c r="AD121" i="18"/>
  <c r="S125" i="18"/>
  <c r="AA123" i="18"/>
  <c r="T120" i="18"/>
  <c r="AC147" i="18"/>
  <c r="AC151" i="18"/>
  <c r="AE121" i="18"/>
  <c r="W125" i="18"/>
  <c r="AB123" i="18"/>
  <c r="AC119" i="18"/>
  <c r="X122" i="18"/>
  <c r="V120" i="18"/>
  <c r="U122" i="18"/>
  <c r="AE138" i="18"/>
  <c r="AE152" i="18"/>
  <c r="V122" i="18"/>
  <c r="S120" i="18"/>
  <c r="AD149" i="18"/>
  <c r="Z126" i="18"/>
  <c r="AD150" i="18"/>
  <c r="Y131" i="18"/>
  <c r="Z135" i="18"/>
  <c r="Z137" i="18"/>
  <c r="Z139" i="18"/>
  <c r="Y133" i="18"/>
  <c r="AA130" i="18"/>
  <c r="AD41" i="18"/>
  <c r="AC12" i="18"/>
  <c r="AE24" i="18"/>
  <c r="V126" i="18"/>
  <c r="AC148" i="18"/>
  <c r="AC16" i="18"/>
  <c r="Y135" i="18"/>
  <c r="AA138" i="18"/>
  <c r="S133" i="18"/>
  <c r="AA127" i="18"/>
  <c r="AE113" i="18"/>
  <c r="AC24" i="18"/>
  <c r="AC39" i="18"/>
  <c r="AE118" i="18"/>
  <c r="AC138" i="18"/>
  <c r="T127" i="18"/>
  <c r="AC145" i="18"/>
  <c r="V136" i="18"/>
  <c r="S139" i="18"/>
  <c r="Z133" i="18"/>
  <c r="W128" i="18"/>
  <c r="AC11" i="18"/>
  <c r="AC25" i="18"/>
  <c r="AD33" i="18"/>
  <c r="AC45" i="18"/>
  <c r="AC51" i="18"/>
  <c r="AD67" i="18"/>
  <c r="AE71" i="18"/>
  <c r="AE77" i="18"/>
  <c r="AE83" i="18"/>
  <c r="AD98" i="18"/>
  <c r="AD124" i="18"/>
  <c r="AB122" i="18"/>
  <c r="R137" i="18"/>
  <c r="C137" i="18" s="1"/>
  <c r="Z122" i="18"/>
  <c r="AC139" i="18"/>
  <c r="AD122" i="18"/>
  <c r="AA122" i="18"/>
  <c r="AD139" i="18"/>
  <c r="AD151" i="18"/>
  <c r="W122" i="18"/>
  <c r="AC142" i="18"/>
  <c r="AC144" i="18"/>
  <c r="R139" i="18"/>
  <c r="C139" i="18" s="1"/>
  <c r="T136" i="18"/>
  <c r="T138" i="18"/>
  <c r="S134" i="18"/>
  <c r="U129" i="18"/>
  <c r="W129" i="18"/>
  <c r="AC154" i="18"/>
  <c r="AE30" i="18"/>
  <c r="AC28" i="18"/>
  <c r="T123" i="18"/>
  <c r="AE151" i="18"/>
  <c r="AE17" i="18"/>
  <c r="Z136" i="18"/>
  <c r="W139" i="18"/>
  <c r="X133" i="18"/>
  <c r="X127" i="18"/>
  <c r="AE114" i="18"/>
  <c r="AD26" i="18"/>
  <c r="AE36" i="18"/>
  <c r="U126" i="18"/>
  <c r="AD148" i="18"/>
  <c r="Y128" i="18"/>
  <c r="R136" i="18"/>
  <c r="C136" i="18" s="1"/>
  <c r="AA136" i="18"/>
  <c r="X169" i="18"/>
  <c r="V161" i="18"/>
  <c r="AC100" i="18"/>
  <c r="AC84" i="18"/>
  <c r="AE79" i="18"/>
  <c r="AD69" i="18"/>
  <c r="AC52" i="18"/>
  <c r="AE44" i="18"/>
  <c r="AC27" i="18"/>
  <c r="AD19" i="18"/>
  <c r="AA128" i="18"/>
  <c r="T134" i="18"/>
  <c r="AA135" i="18"/>
  <c r="AD142" i="18"/>
  <c r="AE38" i="18"/>
  <c r="AC22" i="18"/>
  <c r="V131" i="18"/>
  <c r="AA137" i="18"/>
  <c r="AE15" i="18"/>
  <c r="AD118" i="18"/>
  <c r="AD14" i="18"/>
  <c r="Z131" i="18"/>
  <c r="V139" i="18"/>
  <c r="AE134" i="18"/>
  <c r="Y127" i="18"/>
  <c r="AC124" i="18"/>
  <c r="S121" i="18"/>
  <c r="AC149" i="18"/>
  <c r="S126" i="18"/>
  <c r="Z125" i="18"/>
  <c r="S161" i="18"/>
  <c r="AA169" i="18"/>
  <c r="W160" i="18"/>
  <c r="AA161" i="18"/>
  <c r="Y160" i="18"/>
  <c r="AB160" i="18"/>
  <c r="T169" i="18"/>
  <c r="Y161" i="18"/>
  <c r="T161" i="18"/>
  <c r="V113" i="5"/>
  <c r="Z113" i="5" s="1"/>
  <c r="Q113" i="5" s="1"/>
  <c r="K110" i="18"/>
  <c r="U169" i="18"/>
  <c r="S169" i="18"/>
  <c r="X161" i="18"/>
  <c r="V116" i="5"/>
  <c r="Z116" i="5" s="1"/>
  <c r="Q116" i="5" s="1"/>
  <c r="K111" i="18"/>
  <c r="AE124" i="18"/>
  <c r="AD120" i="18"/>
  <c r="AA125" i="18"/>
  <c r="S123" i="18"/>
  <c r="U120" i="18"/>
  <c r="AD136" i="18"/>
  <c r="AD152" i="18"/>
  <c r="S129" i="18"/>
  <c r="AC15" i="18"/>
  <c r="AD17" i="18"/>
  <c r="AE18" i="18"/>
  <c r="AC137" i="18"/>
  <c r="X135" i="18"/>
  <c r="Y136" i="18"/>
  <c r="Y137" i="18"/>
  <c r="Z138" i="18"/>
  <c r="AA139" i="18"/>
  <c r="V134" i="18"/>
  <c r="W133" i="18"/>
  <c r="U130" i="18"/>
  <c r="Z130" i="18"/>
  <c r="W131" i="18"/>
  <c r="AE42" i="18"/>
  <c r="U125" i="18"/>
  <c r="Y122" i="18"/>
  <c r="AD138" i="18"/>
  <c r="AE149" i="18"/>
  <c r="S130" i="18"/>
  <c r="AE144" i="18"/>
  <c r="B139" i="18"/>
  <c r="AB135" i="18"/>
  <c r="T137" i="18"/>
  <c r="Y138" i="18"/>
  <c r="AB134" i="18"/>
  <c r="V129" i="18"/>
  <c r="AA131" i="18"/>
  <c r="AD113" i="18"/>
  <c r="AE9" i="18"/>
  <c r="AE12" i="18"/>
  <c r="AD30" i="18"/>
  <c r="AC23" i="18"/>
  <c r="AE27" i="18"/>
  <c r="AC35" i="18"/>
  <c r="AC46" i="18"/>
  <c r="AC37" i="18"/>
  <c r="AD38" i="18"/>
  <c r="AD44" i="18"/>
  <c r="AC53" i="18"/>
  <c r="AE49" i="18"/>
  <c r="AE52" i="18"/>
  <c r="AC54" i="18"/>
  <c r="AE55" i="18"/>
  <c r="AD56" i="18"/>
  <c r="AD57" i="18"/>
  <c r="AD59" i="18"/>
  <c r="AE60" i="18"/>
  <c r="AE61" i="18"/>
  <c r="AE67" i="18"/>
  <c r="AE64" i="18"/>
  <c r="AE65" i="18"/>
  <c r="AE68" i="18"/>
  <c r="AD70" i="18"/>
  <c r="AD71" i="18"/>
  <c r="AD74" i="18"/>
  <c r="AE76" i="18"/>
  <c r="AE90" i="18"/>
  <c r="AD78" i="18"/>
  <c r="AE80" i="18"/>
  <c r="AD82" i="18"/>
  <c r="AD83" i="18"/>
  <c r="AD86" i="18"/>
  <c r="AC87" i="18"/>
  <c r="AE89" i="18"/>
  <c r="AC91" i="18"/>
  <c r="AE92" i="18"/>
  <c r="AC94" i="18"/>
  <c r="AE95" i="18"/>
  <c r="AC98" i="18"/>
  <c r="AC102" i="18"/>
  <c r="AC104" i="18"/>
  <c r="AC105" i="18"/>
  <c r="AD106" i="18"/>
  <c r="AD107" i="18"/>
  <c r="AE108" i="18"/>
  <c r="AC111" i="18"/>
  <c r="AD112" i="18"/>
  <c r="AD116" i="18"/>
  <c r="AE119" i="18"/>
  <c r="AA126" i="18"/>
  <c r="AA121" i="18"/>
  <c r="AE142" i="18"/>
  <c r="Y130" i="18"/>
  <c r="AD145" i="18"/>
  <c r="AD134" i="18"/>
  <c r="S137" i="18"/>
  <c r="T139" i="18"/>
  <c r="U134" i="18"/>
  <c r="AB133" i="18"/>
  <c r="V130" i="18"/>
  <c r="X130" i="18"/>
  <c r="AC113" i="18"/>
  <c r="AE19" i="18"/>
  <c r="AD12" i="18"/>
  <c r="AC21" i="18"/>
  <c r="AE31" i="18"/>
  <c r="AD29" i="18"/>
  <c r="AD32" i="18"/>
  <c r="AE33" i="18"/>
  <c r="AE43" i="18"/>
  <c r="AD37" i="18"/>
  <c r="AC44" i="18"/>
  <c r="AE53" i="18"/>
  <c r="AD50" i="18"/>
  <c r="AD51" i="18"/>
  <c r="AC55" i="18"/>
  <c r="AC56" i="18"/>
  <c r="AE57" i="18"/>
  <c r="AC59" i="18"/>
  <c r="AD63" i="18"/>
  <c r="AC64" i="18"/>
  <c r="AC66" i="18"/>
  <c r="AD68" i="18"/>
  <c r="AE70" i="18"/>
  <c r="AE72" i="18"/>
  <c r="AC79" i="18"/>
  <c r="AD81" i="18"/>
  <c r="AC83" i="18"/>
  <c r="AC85" i="18"/>
  <c r="AE91" i="18"/>
  <c r="AE93" i="18"/>
  <c r="AD102" i="18"/>
  <c r="AD103" i="18"/>
  <c r="AE106" i="18"/>
  <c r="AC108" i="18"/>
  <c r="AD111" i="18"/>
  <c r="AE116" i="18"/>
  <c r="AC117" i="18"/>
  <c r="AC133" i="18"/>
  <c r="AC125" i="18"/>
  <c r="AC126" i="18"/>
  <c r="AB130" i="18"/>
  <c r="AC127" i="18"/>
  <c r="AE130" i="18"/>
  <c r="AE131" i="18"/>
  <c r="AD140" i="18"/>
  <c r="AC141" i="18"/>
  <c r="AC143" i="18"/>
  <c r="AD146" i="18"/>
  <c r="AD153" i="18"/>
  <c r="AD155" i="18"/>
  <c r="AE156" i="18"/>
  <c r="AE157" i="18"/>
  <c r="AE159" i="18"/>
  <c r="AD160" i="18"/>
  <c r="AE161" i="18"/>
  <c r="AE162" i="18"/>
  <c r="AE163" i="18"/>
  <c r="AE164" i="18"/>
  <c r="AC165" i="18"/>
  <c r="AC166" i="18"/>
  <c r="AD167" i="18"/>
  <c r="AD168" i="18"/>
  <c r="AD179" i="18"/>
  <c r="AD180" i="18"/>
  <c r="AC170" i="18"/>
  <c r="AE171" i="18"/>
  <c r="AC174" i="18"/>
  <c r="U9" i="18"/>
  <c r="Y9" i="18"/>
  <c r="B10" i="18"/>
  <c r="AD10" i="18"/>
  <c r="T10" i="18"/>
  <c r="X10" i="18"/>
  <c r="AB10" i="18"/>
  <c r="U11" i="18"/>
  <c r="Y11" i="18"/>
  <c r="S12" i="18"/>
  <c r="W12" i="18"/>
  <c r="AA12" i="18"/>
  <c r="R13" i="18"/>
  <c r="C13" i="18" s="1"/>
  <c r="T13" i="18"/>
  <c r="X13" i="18"/>
  <c r="AB13" i="18"/>
  <c r="V14" i="18"/>
  <c r="Z14" i="18"/>
  <c r="S15" i="18"/>
  <c r="W15" i="18"/>
  <c r="AA15" i="18"/>
  <c r="R16" i="18"/>
  <c r="C16" i="18" s="1"/>
  <c r="T16" i="18"/>
  <c r="X16" i="18"/>
  <c r="AB16" i="18"/>
  <c r="U17" i="18"/>
  <c r="Y17" i="18"/>
  <c r="V18" i="18"/>
  <c r="Z18" i="18"/>
  <c r="V19" i="18"/>
  <c r="Z19" i="18"/>
  <c r="R20" i="18"/>
  <c r="C20" i="18" s="1"/>
  <c r="AE20" i="18"/>
  <c r="U20" i="18"/>
  <c r="Y20" i="18"/>
  <c r="S21" i="18"/>
  <c r="W21" i="18"/>
  <c r="AA21" i="18"/>
  <c r="R22" i="18"/>
  <c r="C22" i="18" s="1"/>
  <c r="U22" i="18"/>
  <c r="Y22" i="18"/>
  <c r="V23" i="18"/>
  <c r="Z23" i="18"/>
  <c r="S24" i="18"/>
  <c r="W24" i="18"/>
  <c r="AA24" i="18"/>
  <c r="R25" i="18"/>
  <c r="C25" i="18" s="1"/>
  <c r="T25" i="18"/>
  <c r="X25" i="18"/>
  <c r="AB25" i="18"/>
  <c r="V26" i="18"/>
  <c r="Z26" i="18"/>
  <c r="S27" i="18"/>
  <c r="W27" i="18"/>
  <c r="AA27" i="18"/>
  <c r="R28" i="18"/>
  <c r="C28" i="18" s="1"/>
  <c r="T28" i="18"/>
  <c r="X28" i="18"/>
  <c r="AB28" i="18"/>
  <c r="U29" i="18"/>
  <c r="Y29" i="18"/>
  <c r="U30" i="18"/>
  <c r="Y30" i="18"/>
  <c r="U31" i="18"/>
  <c r="Y31" i="18"/>
  <c r="V32" i="18"/>
  <c r="Z32" i="18"/>
  <c r="R33" i="18"/>
  <c r="C33" i="18" s="1"/>
  <c r="T33" i="18"/>
  <c r="X33" i="18"/>
  <c r="AB33" i="18"/>
  <c r="AC34" i="18"/>
  <c r="S34" i="18"/>
  <c r="W34" i="18"/>
  <c r="AA34" i="18"/>
  <c r="R35" i="18"/>
  <c r="C35" i="18" s="1"/>
  <c r="T35" i="18"/>
  <c r="X35" i="18"/>
  <c r="AB35" i="18"/>
  <c r="V36" i="18"/>
  <c r="Z36" i="18"/>
  <c r="S37" i="18"/>
  <c r="W37" i="18"/>
  <c r="AA37" i="18"/>
  <c r="R38" i="18"/>
  <c r="C38" i="18" s="1"/>
  <c r="T38" i="18"/>
  <c r="X38" i="18"/>
  <c r="AB38" i="18"/>
  <c r="V39" i="18"/>
  <c r="Z39" i="18"/>
  <c r="R40" i="18"/>
  <c r="C40" i="18" s="1"/>
  <c r="T40" i="18"/>
  <c r="X40" i="18"/>
  <c r="AB40" i="18"/>
  <c r="T41" i="18"/>
  <c r="X41" i="18"/>
  <c r="AB41" i="18"/>
  <c r="V42" i="18"/>
  <c r="Z42" i="18"/>
  <c r="S43" i="18"/>
  <c r="W43" i="18"/>
  <c r="AA43" i="18"/>
  <c r="U44" i="18"/>
  <c r="Y44" i="18"/>
  <c r="V45" i="18"/>
  <c r="Z45" i="18"/>
  <c r="R46" i="18"/>
  <c r="C46" i="18" s="1"/>
  <c r="V46" i="18"/>
  <c r="Z46" i="18"/>
  <c r="AD47" i="18"/>
  <c r="T47" i="18"/>
  <c r="X47" i="18"/>
  <c r="AB47" i="18"/>
  <c r="V48" i="18"/>
  <c r="Z48" i="18"/>
  <c r="S49" i="18"/>
  <c r="W49" i="18"/>
  <c r="AA49" i="18"/>
  <c r="R50" i="18"/>
  <c r="C50" i="18" s="1"/>
  <c r="T50" i="18"/>
  <c r="X50" i="18"/>
  <c r="AB50" i="18"/>
  <c r="U51" i="18"/>
  <c r="Y51" i="18"/>
  <c r="B52" i="18"/>
  <c r="V52" i="18"/>
  <c r="Z52" i="18"/>
  <c r="T53" i="18"/>
  <c r="X53" i="18"/>
  <c r="AB53" i="18"/>
  <c r="U54" i="18"/>
  <c r="Y54" i="18"/>
  <c r="V55" i="18"/>
  <c r="Z55" i="18"/>
  <c r="R56" i="18"/>
  <c r="C56" i="18" s="1"/>
  <c r="S56" i="18"/>
  <c r="AE147" i="18"/>
  <c r="AE16" i="18"/>
  <c r="R135" i="18"/>
  <c r="C135" i="18" s="1"/>
  <c r="W136" i="18"/>
  <c r="U139" i="18"/>
  <c r="V133" i="18"/>
  <c r="Z129" i="18"/>
  <c r="AD154" i="18"/>
  <c r="AD9" i="18"/>
  <c r="AD21" i="18"/>
  <c r="AD23" i="18"/>
  <c r="AE25" i="18"/>
  <c r="AD27" i="18"/>
  <c r="AE32" i="18"/>
  <c r="AE39" i="18"/>
  <c r="AE45" i="18"/>
  <c r="AD48" i="18"/>
  <c r="AE50" i="18"/>
  <c r="AD54" i="18"/>
  <c r="AE56" i="18"/>
  <c r="AC67" i="18"/>
  <c r="AC65" i="18"/>
  <c r="AC69" i="18"/>
  <c r="AE74" i="18"/>
  <c r="AC90" i="18"/>
  <c r="AD77" i="18"/>
  <c r="AD84" i="18"/>
  <c r="AE88" i="18"/>
  <c r="AD89" i="18"/>
  <c r="AD91" i="18"/>
  <c r="AE94" i="18"/>
  <c r="AD101" i="18"/>
  <c r="AC103" i="18"/>
  <c r="AD105" i="18"/>
  <c r="AC107" i="18"/>
  <c r="AE111" i="18"/>
  <c r="AD133" i="18"/>
  <c r="AE125" i="18"/>
  <c r="AB127" i="18"/>
  <c r="AB129" i="18"/>
  <c r="AD127" i="18"/>
  <c r="AD128" i="18"/>
  <c r="AD129" i="18"/>
  <c r="AC130" i="18"/>
  <c r="AD131" i="18"/>
  <c r="AE140" i="18"/>
  <c r="AE141" i="18"/>
  <c r="AE153" i="18"/>
  <c r="AD156" i="18"/>
  <c r="AC158" i="18"/>
  <c r="AC159" i="18"/>
  <c r="AC160" i="18"/>
  <c r="AC163" i="18"/>
  <c r="AE165" i="18"/>
  <c r="AC167" i="18"/>
  <c r="AE168" i="18"/>
  <c r="AC180" i="18"/>
  <c r="AD170" i="18"/>
  <c r="AD172" i="18"/>
  <c r="AE173" i="18"/>
  <c r="AE175" i="18"/>
  <c r="AE176" i="18"/>
  <c r="AE177" i="18"/>
  <c r="AD178" i="18"/>
  <c r="W9" i="18"/>
  <c r="AB9" i="18"/>
  <c r="AE10" i="18"/>
  <c r="V10" i="18"/>
  <c r="AA10" i="18"/>
  <c r="W11" i="18"/>
  <c r="AB11" i="18"/>
  <c r="T12" i="18"/>
  <c r="Y12" i="18"/>
  <c r="U13" i="18"/>
  <c r="Z13" i="18"/>
  <c r="W14" i="18"/>
  <c r="AB14" i="18"/>
  <c r="X15" i="18"/>
  <c r="S16" i="18"/>
  <c r="Y16" i="18"/>
  <c r="S17" i="18"/>
  <c r="X17" i="18"/>
  <c r="T18" i="18"/>
  <c r="Y18" i="18"/>
  <c r="R19" i="18"/>
  <c r="C19" i="18" s="1"/>
  <c r="T19" i="18"/>
  <c r="Y19" i="18"/>
  <c r="S20" i="18"/>
  <c r="X20" i="18"/>
  <c r="R21" i="18"/>
  <c r="C21" i="18" s="1"/>
  <c r="U21" i="18"/>
  <c r="Z21" i="18"/>
  <c r="W22" i="18"/>
  <c r="AB22" i="18"/>
  <c r="S23" i="18"/>
  <c r="X23" i="18"/>
  <c r="T24" i="18"/>
  <c r="Y24" i="18"/>
  <c r="U25" i="18"/>
  <c r="Z25" i="18"/>
  <c r="R26" i="18"/>
  <c r="C26" i="18" s="1"/>
  <c r="W26" i="18"/>
  <c r="AB26" i="18"/>
  <c r="X27" i="18"/>
  <c r="B28" i="18"/>
  <c r="S28" i="18"/>
  <c r="Y28" i="18"/>
  <c r="S29" i="18"/>
  <c r="X29" i="18"/>
  <c r="S30" i="18"/>
  <c r="X30" i="18"/>
  <c r="R31" i="18"/>
  <c r="C31" i="18" s="1"/>
  <c r="W31" i="18"/>
  <c r="AB31" i="18"/>
  <c r="S32" i="18"/>
  <c r="X32" i="18"/>
  <c r="B33" i="18"/>
  <c r="U33" i="18"/>
  <c r="Z33" i="18"/>
  <c r="T34" i="18"/>
  <c r="Y34" i="18"/>
  <c r="U35" i="18"/>
  <c r="Z35" i="18"/>
  <c r="R36" i="18"/>
  <c r="C36" i="18" s="1"/>
  <c r="W36" i="18"/>
  <c r="AB36" i="18"/>
  <c r="X37" i="18"/>
  <c r="B38" i="18"/>
  <c r="S38" i="18"/>
  <c r="Y38" i="18"/>
  <c r="U39" i="18"/>
  <c r="AA39" i="18"/>
  <c r="W40" i="18"/>
  <c r="B41" i="18"/>
  <c r="W41" i="18"/>
  <c r="R42" i="18"/>
  <c r="C42" i="18" s="1"/>
  <c r="T42" i="18"/>
  <c r="Y42" i="18"/>
  <c r="R43" i="18"/>
  <c r="C43" i="18" s="1"/>
  <c r="U43" i="18"/>
  <c r="Z43" i="18"/>
  <c r="W44" i="18"/>
  <c r="AB44" i="18"/>
  <c r="S45" i="18"/>
  <c r="X45" i="18"/>
  <c r="B46" i="18"/>
  <c r="S46" i="18"/>
  <c r="X46" i="18"/>
  <c r="B47" i="18"/>
  <c r="AE47" i="18"/>
  <c r="V47" i="18"/>
  <c r="AA47" i="18"/>
  <c r="S48" i="18"/>
  <c r="X48" i="18"/>
  <c r="T49" i="18"/>
  <c r="Y49" i="18"/>
  <c r="U50" i="18"/>
  <c r="Z50" i="18"/>
  <c r="R51" i="18"/>
  <c r="C51" i="18" s="1"/>
  <c r="T51" i="18"/>
  <c r="Z51" i="18"/>
  <c r="R52" i="18"/>
  <c r="C52" i="18" s="1"/>
  <c r="U52" i="18"/>
  <c r="AA52" i="18"/>
  <c r="W53" i="18"/>
  <c r="S54" i="18"/>
  <c r="X54" i="18"/>
  <c r="R55" i="18"/>
  <c r="C55" i="18" s="1"/>
  <c r="T55" i="18"/>
  <c r="Y55" i="18"/>
  <c r="U56" i="18"/>
  <c r="Y56" i="18"/>
  <c r="V57" i="18"/>
  <c r="Z57" i="18"/>
  <c r="R58" i="18"/>
  <c r="C58" i="18" s="1"/>
  <c r="T58" i="18"/>
  <c r="X58" i="18"/>
  <c r="AB58" i="18"/>
  <c r="U59" i="18"/>
  <c r="Y59" i="18"/>
  <c r="S60" i="18"/>
  <c r="W60" i="18"/>
  <c r="AA60" i="18"/>
  <c r="R61" i="18"/>
  <c r="C61" i="18" s="1"/>
  <c r="U61" i="18"/>
  <c r="Y61" i="18"/>
  <c r="AD62" i="18"/>
  <c r="T62" i="18"/>
  <c r="X62" i="18"/>
  <c r="AB62" i="18"/>
  <c r="V63" i="18"/>
  <c r="Z63" i="18"/>
  <c r="R64" i="18"/>
  <c r="C64" i="18" s="1"/>
  <c r="T64" i="18"/>
  <c r="X64" i="18"/>
  <c r="AB64" i="18"/>
  <c r="U65" i="18"/>
  <c r="Y65" i="18"/>
  <c r="V66" i="18"/>
  <c r="Z66" i="18"/>
  <c r="R67" i="18"/>
  <c r="C67" i="18" s="1"/>
  <c r="T67" i="18"/>
  <c r="X67" i="18"/>
  <c r="AB67" i="18"/>
  <c r="V68" i="18"/>
  <c r="Z68" i="18"/>
  <c r="V69" i="18"/>
  <c r="Z69" i="18"/>
  <c r="S70" i="18"/>
  <c r="W70" i="18"/>
  <c r="AA70" i="18"/>
  <c r="U71" i="18"/>
  <c r="Y71" i="18"/>
  <c r="V72" i="18"/>
  <c r="Z72" i="18"/>
  <c r="S73" i="18"/>
  <c r="W73" i="18"/>
  <c r="AA73" i="18"/>
  <c r="T74" i="18"/>
  <c r="X74" i="18"/>
  <c r="AB74" i="18"/>
  <c r="AC75" i="18"/>
  <c r="S75" i="18"/>
  <c r="W75" i="18"/>
  <c r="AA75" i="18"/>
  <c r="R76" i="18"/>
  <c r="C76" i="18" s="1"/>
  <c r="T76" i="18"/>
  <c r="X76" i="18"/>
  <c r="AB76" i="18"/>
  <c r="V77" i="18"/>
  <c r="Z77" i="18"/>
  <c r="V78" i="18"/>
  <c r="Z78" i="18"/>
  <c r="S79" i="18"/>
  <c r="W79" i="18"/>
  <c r="AA79" i="18"/>
  <c r="U80" i="18"/>
  <c r="Y80" i="18"/>
  <c r="V81" i="18"/>
  <c r="Z81" i="18"/>
  <c r="S82" i="18"/>
  <c r="W82" i="18"/>
  <c r="AA82" i="18"/>
  <c r="R83" i="18"/>
  <c r="C83" i="18" s="1"/>
  <c r="S83" i="18"/>
  <c r="W83" i="18"/>
  <c r="AA83" i="18"/>
  <c r="R84" i="18"/>
  <c r="C84" i="18" s="1"/>
  <c r="T84" i="18"/>
  <c r="X84" i="18"/>
  <c r="AB84" i="18"/>
  <c r="U85" i="18"/>
  <c r="Y85" i="18"/>
  <c r="U86" i="18"/>
  <c r="Y86" i="18"/>
  <c r="B87" i="18"/>
  <c r="V87" i="18"/>
  <c r="Z87" i="18"/>
  <c r="R88" i="18"/>
  <c r="C88" i="18" s="1"/>
  <c r="S88" i="18"/>
  <c r="W88" i="18"/>
  <c r="AA88" i="18"/>
  <c r="U89" i="18"/>
  <c r="Y89" i="18"/>
  <c r="S90" i="18"/>
  <c r="W90" i="18"/>
  <c r="AA90" i="18"/>
  <c r="U91" i="18"/>
  <c r="Y91" i="18"/>
  <c r="B92" i="18"/>
  <c r="S92" i="18"/>
  <c r="W92" i="18"/>
  <c r="AA92" i="18"/>
  <c r="R93" i="18"/>
  <c r="C93" i="18" s="1"/>
  <c r="U93" i="18"/>
  <c r="Y93" i="18"/>
  <c r="S94" i="18"/>
  <c r="W94" i="18"/>
  <c r="AA94" i="18"/>
  <c r="R95" i="18"/>
  <c r="C95" i="18" s="1"/>
  <c r="T95" i="18"/>
  <c r="X95" i="18"/>
  <c r="AB95" i="18"/>
  <c r="U96" i="18"/>
  <c r="Y96" i="18"/>
  <c r="AC96" i="18"/>
  <c r="AE97" i="18"/>
  <c r="U97" i="18"/>
  <c r="Y97" i="18"/>
  <c r="S98" i="18"/>
  <c r="W98" i="18"/>
  <c r="AA98" i="18"/>
  <c r="R99" i="18"/>
  <c r="C99" i="18" s="1"/>
  <c r="T99" i="18"/>
  <c r="X99" i="18"/>
  <c r="AB99" i="18"/>
  <c r="U100" i="18"/>
  <c r="Y100" i="18"/>
  <c r="B101" i="18"/>
  <c r="V101" i="18"/>
  <c r="Z101" i="18"/>
  <c r="R102" i="18"/>
  <c r="C102" i="18" s="1"/>
  <c r="T102" i="18"/>
  <c r="X102" i="18"/>
  <c r="AB102" i="18"/>
  <c r="V103" i="18"/>
  <c r="Z103" i="18"/>
  <c r="T104" i="18"/>
  <c r="X104" i="18"/>
  <c r="AB104" i="18"/>
  <c r="V105" i="18"/>
  <c r="Z105" i="18"/>
  <c r="T106" i="18"/>
  <c r="X106" i="18"/>
  <c r="AB106" i="18"/>
  <c r="V107" i="18"/>
  <c r="Z107" i="18"/>
  <c r="T108" i="18"/>
  <c r="X108" i="18"/>
  <c r="AB108" i="18"/>
  <c r="V109" i="18"/>
  <c r="Z109" i="18"/>
  <c r="T110" i="18"/>
  <c r="X110" i="18"/>
  <c r="AB110" i="18"/>
  <c r="U111" i="18"/>
  <c r="Y111" i="18"/>
  <c r="B112" i="18"/>
  <c r="S112" i="18"/>
  <c r="W112" i="18"/>
  <c r="AA112" i="18"/>
  <c r="U113" i="18"/>
  <c r="Y113" i="18"/>
  <c r="B114" i="18"/>
  <c r="V114" i="18"/>
  <c r="Z114" i="18"/>
  <c r="V115" i="18"/>
  <c r="Z115" i="18"/>
  <c r="AD115" i="18"/>
  <c r="R116" i="18"/>
  <c r="C116" i="18" s="1"/>
  <c r="U116" i="18"/>
  <c r="Y116" i="18"/>
  <c r="B117" i="18"/>
  <c r="S117" i="18"/>
  <c r="W117" i="18"/>
  <c r="AA117" i="18"/>
  <c r="R118" i="18"/>
  <c r="C118" i="18" s="1"/>
  <c r="U118" i="18"/>
  <c r="Y118" i="18"/>
  <c r="B119" i="18"/>
  <c r="V119" i="18"/>
  <c r="Z119" i="18"/>
  <c r="R120" i="18"/>
  <c r="C120" i="18" s="1"/>
  <c r="R121" i="18"/>
  <c r="C121" i="18" s="1"/>
  <c r="R122" i="18"/>
  <c r="C122" i="18" s="1"/>
  <c r="R123" i="18"/>
  <c r="C123" i="18" s="1"/>
  <c r="R124" i="18"/>
  <c r="C124" i="18" s="1"/>
  <c r="V124" i="18"/>
  <c r="Z124" i="18"/>
  <c r="R125" i="18"/>
  <c r="C125" i="18" s="1"/>
  <c r="R126" i="18"/>
  <c r="C126" i="18" s="1"/>
  <c r="V132" i="18"/>
  <c r="Z132" i="18"/>
  <c r="B133" i="18"/>
  <c r="R134" i="18"/>
  <c r="C134" i="18" s="1"/>
  <c r="B140" i="18"/>
  <c r="V140" i="18"/>
  <c r="Z140" i="18"/>
  <c r="T141" i="18"/>
  <c r="X141" i="18"/>
  <c r="AB141" i="18"/>
  <c r="V142" i="18"/>
  <c r="Z142" i="18"/>
  <c r="S143" i="18"/>
  <c r="W143" i="18"/>
  <c r="AA143" i="18"/>
  <c r="R144" i="18"/>
  <c r="C144" i="18" s="1"/>
  <c r="U144" i="18"/>
  <c r="Y144" i="18"/>
  <c r="U145" i="18"/>
  <c r="Y145" i="18"/>
  <c r="B146" i="18"/>
  <c r="V146" i="18"/>
  <c r="Z146" i="18"/>
  <c r="R147" i="18"/>
  <c r="C147" i="18" s="1"/>
  <c r="T147" i="18"/>
  <c r="X147" i="18"/>
  <c r="AB147" i="18"/>
  <c r="U148" i="18"/>
  <c r="Y148" i="18"/>
  <c r="B149" i="18"/>
  <c r="V149" i="18"/>
  <c r="Z149" i="18"/>
  <c r="R150" i="18"/>
  <c r="C150" i="18" s="1"/>
  <c r="S150" i="18"/>
  <c r="W150" i="18"/>
  <c r="AA150" i="18"/>
  <c r="T151" i="18"/>
  <c r="X151" i="18"/>
  <c r="AB151" i="18"/>
  <c r="V152" i="18"/>
  <c r="Z152" i="18"/>
  <c r="R153" i="18"/>
  <c r="C153" i="18" s="1"/>
  <c r="T153" i="18"/>
  <c r="X153" i="18"/>
  <c r="AB153" i="18"/>
  <c r="V154" i="18"/>
  <c r="Z154" i="18"/>
  <c r="T155" i="18"/>
  <c r="X155" i="18"/>
  <c r="AB155" i="18"/>
  <c r="U156" i="18"/>
  <c r="Y156" i="18"/>
  <c r="B157" i="18"/>
  <c r="S157" i="18"/>
  <c r="W157" i="18"/>
  <c r="AA157" i="18"/>
  <c r="R158" i="18"/>
  <c r="C158" i="18" s="1"/>
  <c r="U158" i="18"/>
  <c r="Y158" i="18"/>
  <c r="S159" i="18"/>
  <c r="W159" i="18"/>
  <c r="AA159" i="18"/>
  <c r="R160" i="18"/>
  <c r="C160" i="18" s="1"/>
  <c r="AA160" i="18"/>
  <c r="U162" i="18"/>
  <c r="Y162" i="18"/>
  <c r="V163" i="18"/>
  <c r="Z163" i="18"/>
  <c r="S164" i="18"/>
  <c r="W164" i="18"/>
  <c r="AA164" i="18"/>
  <c r="R165" i="18"/>
  <c r="C165" i="18" s="1"/>
  <c r="U165" i="18"/>
  <c r="Y165" i="18"/>
  <c r="V166" i="18"/>
  <c r="Z166" i="18"/>
  <c r="S167" i="18"/>
  <c r="W167" i="18"/>
  <c r="AA167" i="18"/>
  <c r="U168" i="18"/>
  <c r="Y168" i="18"/>
  <c r="Y169" i="18"/>
  <c r="U170" i="18"/>
  <c r="Y170" i="18"/>
  <c r="S171" i="18"/>
  <c r="W171" i="18"/>
  <c r="AA171" i="18"/>
  <c r="R172" i="18"/>
  <c r="C172" i="18" s="1"/>
  <c r="T172" i="18"/>
  <c r="X172" i="18"/>
  <c r="AB172" i="18"/>
  <c r="U173" i="18"/>
  <c r="Y173" i="18"/>
  <c r="B174" i="18"/>
  <c r="U174" i="18"/>
  <c r="Y174" i="18"/>
  <c r="B175" i="18"/>
  <c r="S175" i="18"/>
  <c r="W175" i="18"/>
  <c r="AA175" i="18"/>
  <c r="R176" i="18"/>
  <c r="C176" i="18" s="1"/>
  <c r="U176" i="18"/>
  <c r="Y176" i="18"/>
  <c r="V177" i="18"/>
  <c r="Z177" i="18"/>
  <c r="R178" i="18"/>
  <c r="C178" i="18" s="1"/>
  <c r="T178" i="18"/>
  <c r="X178" i="18"/>
  <c r="AB178" i="18"/>
  <c r="V179" i="18"/>
  <c r="Z179" i="18"/>
  <c r="S180" i="18"/>
  <c r="W180" i="18"/>
  <c r="AA180" i="18"/>
  <c r="S135" i="18"/>
  <c r="T128" i="18"/>
  <c r="AD137" i="18"/>
  <c r="X137" i="18"/>
  <c r="Y139" i="18"/>
  <c r="AA133" i="18"/>
  <c r="AA129" i="18"/>
  <c r="AD43" i="18"/>
  <c r="AD58" i="18"/>
  <c r="AC61" i="18"/>
  <c r="AE69" i="18"/>
  <c r="AC71" i="18"/>
  <c r="AC73" i="18"/>
  <c r="AC114" i="18"/>
  <c r="AD11" i="18"/>
  <c r="AC30" i="18"/>
  <c r="AE29" i="18"/>
  <c r="AD55" i="18"/>
  <c r="AE59" i="18"/>
  <c r="AD66" i="18"/>
  <c r="AA120" i="18"/>
  <c r="T130" i="18"/>
  <c r="AD15" i="18"/>
  <c r="AC17" i="18"/>
  <c r="W135" i="18"/>
  <c r="S138" i="18"/>
  <c r="W130" i="18"/>
  <c r="AE136" i="18"/>
  <c r="Y129" i="18"/>
  <c r="S136" i="18"/>
  <c r="U138" i="18"/>
  <c r="Z134" i="18"/>
  <c r="U128" i="18"/>
  <c r="X131" i="18"/>
  <c r="AE13" i="18"/>
  <c r="AC48" i="18"/>
  <c r="AD52" i="18"/>
  <c r="AD61" i="18"/>
  <c r="AD80" i="18"/>
  <c r="AD93" i="18"/>
  <c r="AE101" i="18"/>
  <c r="AD104" i="18"/>
  <c r="AC109" i="18"/>
  <c r="AC110" i="18"/>
  <c r="AE112" i="18"/>
  <c r="AE117" i="18"/>
  <c r="AD125" i="18"/>
  <c r="AB131" i="18"/>
  <c r="AC128" i="18"/>
  <c r="AE129" i="18"/>
  <c r="AE132" i="18"/>
  <c r="AC140" i="18"/>
  <c r="AC155" i="18"/>
  <c r="AD157" i="18"/>
  <c r="AD161" i="18"/>
  <c r="AD166" i="18"/>
  <c r="AC168" i="18"/>
  <c r="AE180" i="18"/>
  <c r="AC169" i="18"/>
  <c r="AD171" i="18"/>
  <c r="AD173" i="18"/>
  <c r="AC177" i="18"/>
  <c r="AE178" i="18"/>
  <c r="V9" i="18"/>
  <c r="R10" i="18"/>
  <c r="C10" i="18" s="1"/>
  <c r="S10" i="18"/>
  <c r="Z10" i="18"/>
  <c r="S11" i="18"/>
  <c r="Z11" i="18"/>
  <c r="Z12" i="18"/>
  <c r="Y13" i="18"/>
  <c r="S14" i="18"/>
  <c r="Y14" i="18"/>
  <c r="Y15" i="18"/>
  <c r="W16" i="18"/>
  <c r="R17" i="18"/>
  <c r="C17" i="18" s="1"/>
  <c r="V17" i="18"/>
  <c r="AB17" i="18"/>
  <c r="U18" i="18"/>
  <c r="AB18" i="18"/>
  <c r="S19" i="18"/>
  <c r="AA19" i="18"/>
  <c r="AD20" i="18"/>
  <c r="W20" i="18"/>
  <c r="X21" i="18"/>
  <c r="AE14" i="18"/>
  <c r="AD13" i="18"/>
  <c r="AE58" i="18"/>
  <c r="AD49" i="18"/>
  <c r="AE51" i="18"/>
  <c r="AE66" i="18"/>
  <c r="AD72" i="18"/>
  <c r="AC76" i="18"/>
  <c r="AE82" i="18"/>
  <c r="AD85" i="18"/>
  <c r="AC86" i="18"/>
  <c r="AD87" i="18"/>
  <c r="AC88" i="18"/>
  <c r="AC89" i="18"/>
  <c r="AC92" i="18"/>
  <c r="AE98" i="18"/>
  <c r="AE104" i="18"/>
  <c r="AD108" i="18"/>
  <c r="AE133" i="18"/>
  <c r="AE126" i="18"/>
  <c r="AE128" i="18"/>
  <c r="AC132" i="18"/>
  <c r="AC146" i="18"/>
  <c r="AD159" i="18"/>
  <c r="AC161" i="18"/>
  <c r="AD163" i="18"/>
  <c r="AC164" i="18"/>
  <c r="AE167" i="18"/>
  <c r="AD169" i="18"/>
  <c r="AE172" i="18"/>
  <c r="AD175" i="18"/>
  <c r="S9" i="18"/>
  <c r="U10" i="18"/>
  <c r="X11" i="18"/>
  <c r="U12" i="18"/>
  <c r="W13" i="18"/>
  <c r="T14" i="18"/>
  <c r="V15" i="18"/>
  <c r="Z16" i="18"/>
  <c r="AA17" i="18"/>
  <c r="W18" i="18"/>
  <c r="X19" i="18"/>
  <c r="AA20" i="18"/>
  <c r="V21" i="18"/>
  <c r="S22" i="18"/>
  <c r="Z22" i="18"/>
  <c r="Y23" i="18"/>
  <c r="X24" i="18"/>
  <c r="W25" i="18"/>
  <c r="X26" i="18"/>
  <c r="R27" i="18"/>
  <c r="C27" i="18" s="1"/>
  <c r="V27" i="18"/>
  <c r="V28" i="18"/>
  <c r="B29" i="18"/>
  <c r="T29" i="18"/>
  <c r="AA29" i="18"/>
  <c r="Z30" i="18"/>
  <c r="V31" i="18"/>
  <c r="U32" i="18"/>
  <c r="AB32" i="18"/>
  <c r="V33" i="18"/>
  <c r="Z34" i="18"/>
  <c r="Y35" i="18"/>
  <c r="S36" i="18"/>
  <c r="Y36" i="18"/>
  <c r="Y37" i="18"/>
  <c r="W38" i="18"/>
  <c r="R39" i="18"/>
  <c r="C39" i="18" s="1"/>
  <c r="X39" i="18"/>
  <c r="Y40" i="18"/>
  <c r="R41" i="18"/>
  <c r="C41" i="18" s="1"/>
  <c r="V41" i="18"/>
  <c r="W42" i="18"/>
  <c r="V43" i="18"/>
  <c r="B44" i="18"/>
  <c r="V44" i="18"/>
  <c r="R45" i="18"/>
  <c r="C45" i="18" s="1"/>
  <c r="U45" i="18"/>
  <c r="AB45" i="18"/>
  <c r="T46" i="18"/>
  <c r="AA46" i="18"/>
  <c r="AC47" i="18"/>
  <c r="W47" i="18"/>
  <c r="R48" i="18"/>
  <c r="C48" i="18" s="1"/>
  <c r="W48" i="18"/>
  <c r="R49" i="18"/>
  <c r="C49" i="18" s="1"/>
  <c r="V49" i="18"/>
  <c r="V50" i="18"/>
  <c r="B51" i="18"/>
  <c r="S51" i="18"/>
  <c r="AA51" i="18"/>
  <c r="S52" i="18"/>
  <c r="Y52" i="18"/>
  <c r="S53" i="18"/>
  <c r="Z53" i="18"/>
  <c r="Z54" i="18"/>
  <c r="X55" i="18"/>
  <c r="W56" i="18"/>
  <c r="AB56" i="18"/>
  <c r="S57" i="18"/>
  <c r="X57" i="18"/>
  <c r="U58" i="18"/>
  <c r="Z58" i="18"/>
  <c r="R59" i="18"/>
  <c r="C59" i="18" s="1"/>
  <c r="V59" i="18"/>
  <c r="AA59" i="18"/>
  <c r="X60" i="18"/>
  <c r="B61" i="18"/>
  <c r="T61" i="18"/>
  <c r="Z61" i="18"/>
  <c r="R62" i="18"/>
  <c r="C62" i="18" s="1"/>
  <c r="S62" i="18"/>
  <c r="Y62" i="18"/>
  <c r="U63" i="18"/>
  <c r="AA63" i="18"/>
  <c r="W64" i="18"/>
  <c r="S65" i="18"/>
  <c r="X65" i="18"/>
  <c r="R66" i="18"/>
  <c r="C66" i="18" s="1"/>
  <c r="T66" i="18"/>
  <c r="Y66" i="18"/>
  <c r="V67" i="18"/>
  <c r="AA67" i="18"/>
  <c r="S68" i="18"/>
  <c r="X68" i="18"/>
  <c r="B69" i="18"/>
  <c r="S69" i="18"/>
  <c r="X69" i="18"/>
  <c r="T70" i="18"/>
  <c r="Y70" i="18"/>
  <c r="R71" i="18"/>
  <c r="C71" i="18" s="1"/>
  <c r="V71" i="18"/>
  <c r="AA71" i="18"/>
  <c r="W72" i="18"/>
  <c r="AB72" i="18"/>
  <c r="X73" i="18"/>
  <c r="S74" i="18"/>
  <c r="Y74" i="18"/>
  <c r="R75" i="18"/>
  <c r="C75" i="18" s="1"/>
  <c r="X75" i="18"/>
  <c r="B76" i="18"/>
  <c r="S76" i="18"/>
  <c r="Y76" i="18"/>
  <c r="U77" i="18"/>
  <c r="AA77" i="18"/>
  <c r="U78" i="18"/>
  <c r="AA78" i="18"/>
  <c r="V79" i="18"/>
  <c r="AB79" i="18"/>
  <c r="S80" i="18"/>
  <c r="X80" i="18"/>
  <c r="T81" i="18"/>
  <c r="Y81" i="18"/>
  <c r="R82" i="18"/>
  <c r="C82" i="18" s="1"/>
  <c r="U82" i="18"/>
  <c r="Z82" i="18"/>
  <c r="U83" i="18"/>
  <c r="Z83" i="18"/>
  <c r="V84" i="18"/>
  <c r="AA84" i="18"/>
  <c r="V85" i="18"/>
  <c r="AA85" i="18"/>
  <c r="T86" i="18"/>
  <c r="Z86" i="18"/>
  <c r="R87" i="18"/>
  <c r="C87" i="18" s="1"/>
  <c r="U87" i="18"/>
  <c r="AA87" i="18"/>
  <c r="V88" i="18"/>
  <c r="AB88" i="18"/>
  <c r="S89" i="18"/>
  <c r="X89" i="18"/>
  <c r="R90" i="18"/>
  <c r="C90" i="18" s="1"/>
  <c r="U90" i="18"/>
  <c r="Z90" i="18"/>
  <c r="W91" i="18"/>
  <c r="AB91" i="18"/>
  <c r="T92" i="18"/>
  <c r="Y92" i="18"/>
  <c r="V93" i="18"/>
  <c r="AA93" i="18"/>
  <c r="X94" i="18"/>
  <c r="S95" i="18"/>
  <c r="Y95" i="18"/>
  <c r="S96" i="18"/>
  <c r="X96" i="18"/>
  <c r="AD96" i="18"/>
  <c r="AC97" i="18"/>
  <c r="T97" i="18"/>
  <c r="Z97" i="18"/>
  <c r="V98" i="18"/>
  <c r="AB98" i="18"/>
  <c r="W99" i="18"/>
  <c r="W100" i="18"/>
  <c r="AB100" i="18"/>
  <c r="S101" i="18"/>
  <c r="X101" i="18"/>
  <c r="B102" i="18"/>
  <c r="U102" i="18"/>
  <c r="Z102" i="18"/>
  <c r="W103" i="18"/>
  <c r="AB103" i="18"/>
  <c r="S104" i="18"/>
  <c r="Y104" i="18"/>
  <c r="U105" i="18"/>
  <c r="AA105" i="18"/>
  <c r="W106" i="18"/>
  <c r="T107" i="18"/>
  <c r="Y107" i="18"/>
  <c r="R108" i="18"/>
  <c r="C108" i="18" s="1"/>
  <c r="V108" i="18"/>
  <c r="AA108" i="18"/>
  <c r="S109" i="18"/>
  <c r="X109" i="18"/>
  <c r="B110" i="18"/>
  <c r="U110" i="18"/>
  <c r="Z110" i="18"/>
  <c r="R111" i="18"/>
  <c r="C111" i="18" s="1"/>
  <c r="V111" i="18"/>
  <c r="AA111" i="18"/>
  <c r="X112" i="18"/>
  <c r="T113" i="18"/>
  <c r="Z113" i="18"/>
  <c r="R114" i="18"/>
  <c r="C114" i="18" s="1"/>
  <c r="U114" i="18"/>
  <c r="AA114" i="18"/>
  <c r="U115" i="18"/>
  <c r="AA115" i="18"/>
  <c r="B116" i="18"/>
  <c r="T116" i="18"/>
  <c r="Z116" i="18"/>
  <c r="R117" i="18"/>
  <c r="C117" i="18" s="1"/>
  <c r="V117" i="18"/>
  <c r="AB117" i="18"/>
  <c r="S118" i="18"/>
  <c r="X118" i="18"/>
  <c r="T119" i="18"/>
  <c r="Y119" i="18"/>
  <c r="B122" i="18"/>
  <c r="T124" i="18"/>
  <c r="Y124" i="18"/>
  <c r="B127" i="18"/>
  <c r="R129" i="18"/>
  <c r="C129" i="18" s="1"/>
  <c r="B131" i="18"/>
  <c r="B132" i="18"/>
  <c r="S132" i="18"/>
  <c r="X132" i="18"/>
  <c r="W140" i="18"/>
  <c r="AB140" i="18"/>
  <c r="S141" i="18"/>
  <c r="Y141" i="18"/>
  <c r="R142" i="18"/>
  <c r="C142" i="18" s="1"/>
  <c r="U142" i="18"/>
  <c r="AA142" i="18"/>
  <c r="V143" i="18"/>
  <c r="AB143" i="18"/>
  <c r="S144" i="18"/>
  <c r="X144" i="18"/>
  <c r="S145" i="18"/>
  <c r="X145" i="18"/>
  <c r="T146" i="18"/>
  <c r="Y146" i="18"/>
  <c r="V147" i="18"/>
  <c r="AA147" i="18"/>
  <c r="W148" i="18"/>
  <c r="AB148" i="18"/>
  <c r="S149" i="18"/>
  <c r="X149" i="18"/>
  <c r="B150" i="18"/>
  <c r="T150" i="18"/>
  <c r="Y150" i="18"/>
  <c r="R151" i="18"/>
  <c r="C151" i="18" s="1"/>
  <c r="U151" i="18"/>
  <c r="Z151" i="18"/>
  <c r="W152" i="18"/>
  <c r="AB152" i="18"/>
  <c r="S153" i="18"/>
  <c r="Y153" i="18"/>
  <c r="U154" i="18"/>
  <c r="AA154" i="18"/>
  <c r="W155" i="18"/>
  <c r="B156" i="18"/>
  <c r="S156" i="18"/>
  <c r="X156" i="18"/>
  <c r="U157" i="18"/>
  <c r="Z157" i="18"/>
  <c r="W158" i="18"/>
  <c r="AB158" i="18"/>
  <c r="T159" i="18"/>
  <c r="Y159" i="18"/>
  <c r="T162" i="18"/>
  <c r="Z162" i="18"/>
  <c r="R163" i="18"/>
  <c r="C163" i="18" s="1"/>
  <c r="U163" i="18"/>
  <c r="AA163" i="18"/>
  <c r="V164" i="18"/>
  <c r="AB164" i="18"/>
  <c r="S165" i="18"/>
  <c r="X165" i="18"/>
  <c r="T166" i="18"/>
  <c r="Y166" i="18"/>
  <c r="R167" i="18"/>
  <c r="C167" i="18" s="1"/>
  <c r="U167" i="18"/>
  <c r="Z167" i="18"/>
  <c r="W168" i="18"/>
  <c r="AB168" i="18"/>
  <c r="S170" i="18"/>
  <c r="X170" i="18"/>
  <c r="U171" i="18"/>
  <c r="Z171" i="18"/>
  <c r="V172" i="18"/>
  <c r="AA172" i="18"/>
  <c r="W173" i="18"/>
  <c r="AB173" i="18"/>
  <c r="V174" i="18"/>
  <c r="AA174" i="18"/>
  <c r="X175" i="18"/>
  <c r="B176" i="18"/>
  <c r="T176" i="18"/>
  <c r="Z176" i="18"/>
  <c r="U177" i="18"/>
  <c r="AA177" i="18"/>
  <c r="W178" i="18"/>
  <c r="B179" i="18"/>
  <c r="T179" i="18"/>
  <c r="Y179" i="18"/>
  <c r="R180" i="18"/>
  <c r="C180" i="18" s="1"/>
  <c r="U180" i="18"/>
  <c r="Z180" i="18"/>
  <c r="T9" i="18"/>
  <c r="W10" i="18"/>
  <c r="R11" i="18"/>
  <c r="C11" i="18" s="1"/>
  <c r="AA11" i="18"/>
  <c r="U14" i="18"/>
  <c r="Z15" i="18"/>
  <c r="AA16" i="18"/>
  <c r="R18" i="18"/>
  <c r="C18" i="18" s="1"/>
  <c r="T22" i="18"/>
  <c r="T23" i="18"/>
  <c r="S26" i="18"/>
  <c r="Y27" i="18"/>
  <c r="R29" i="18"/>
  <c r="C29" i="18" s="1"/>
  <c r="AB29" i="18"/>
  <c r="AA30" i="18"/>
  <c r="R32" i="18"/>
  <c r="C32" i="18" s="1"/>
  <c r="U34" i="18"/>
  <c r="S35" i="18"/>
  <c r="T36" i="18"/>
  <c r="T37" i="18"/>
  <c r="S39" i="18"/>
  <c r="S40" i="18"/>
  <c r="X43" i="18"/>
  <c r="R44" i="18"/>
  <c r="C44" i="18" s="1"/>
  <c r="X44" i="18"/>
  <c r="W45" i="18"/>
  <c r="AB46" i="18"/>
  <c r="Y47" i="18"/>
  <c r="Y48" i="18"/>
  <c r="X49" i="18"/>
  <c r="V51" i="18"/>
  <c r="T52" i="18"/>
  <c r="U53" i="18"/>
  <c r="T54" i="18"/>
  <c r="S55" i="18"/>
  <c r="R57" i="18"/>
  <c r="C57" i="18" s="1"/>
  <c r="Y57" i="18"/>
  <c r="V58" i="18"/>
  <c r="AB59" i="18"/>
  <c r="Y60" i="18"/>
  <c r="V61" i="18"/>
  <c r="AA61" i="18"/>
  <c r="U62" i="18"/>
  <c r="R63" i="18"/>
  <c r="C63" i="18" s="1"/>
  <c r="AB63" i="18"/>
  <c r="Y64" i="18"/>
  <c r="T65" i="18"/>
  <c r="Y68" i="18"/>
  <c r="T69" i="18"/>
  <c r="R70" i="18"/>
  <c r="C70" i="18" s="1"/>
  <c r="Z70" i="18"/>
  <c r="W71" i="18"/>
  <c r="S72" i="18"/>
  <c r="T73" i="18"/>
  <c r="R74" i="18"/>
  <c r="C74" i="18" s="1"/>
  <c r="Z74" i="18"/>
  <c r="T75" i="18"/>
  <c r="Y75" i="18"/>
  <c r="U76" i="18"/>
  <c r="Z76" i="18"/>
  <c r="W77" i="18"/>
  <c r="T80" i="18"/>
  <c r="R81" i="18"/>
  <c r="C81" i="18" s="1"/>
  <c r="AA81" i="18"/>
  <c r="V82" i="18"/>
  <c r="W84" i="18"/>
  <c r="B85" i="18"/>
  <c r="AB85" i="18"/>
  <c r="AA86" i="18"/>
  <c r="W87" i="18"/>
  <c r="AB87" i="18"/>
  <c r="Z89" i="18"/>
  <c r="V90" i="18"/>
  <c r="AB90" i="18"/>
  <c r="X91" i="18"/>
  <c r="U92" i="18"/>
  <c r="AB93" i="18"/>
  <c r="Y94" i="18"/>
  <c r="U95" i="18"/>
  <c r="Z95" i="18"/>
  <c r="T96" i="18"/>
  <c r="AE96" i="18"/>
  <c r="V97" i="18"/>
  <c r="Y99" i="18"/>
  <c r="S100" i="18"/>
  <c r="X100" i="18"/>
  <c r="T101" i="18"/>
  <c r="Y101" i="18"/>
  <c r="V102" i="18"/>
  <c r="AA102" i="18"/>
  <c r="X103" i="18"/>
  <c r="U104" i="18"/>
  <c r="R105" i="18"/>
  <c r="C105" i="18" s="1"/>
  <c r="AB105" i="18"/>
  <c r="Y106" i="18"/>
  <c r="U107" i="18"/>
  <c r="AA107" i="18"/>
  <c r="W108" i="18"/>
  <c r="T109" i="18"/>
  <c r="R110" i="18"/>
  <c r="C110" i="18" s="1"/>
  <c r="AA110" i="18"/>
  <c r="W111" i="18"/>
  <c r="T112" i="18"/>
  <c r="R113" i="18"/>
  <c r="C113" i="18" s="1"/>
  <c r="AA113" i="18"/>
  <c r="W114" i="18"/>
  <c r="AB114" i="18"/>
  <c r="W115" i="18"/>
  <c r="AB115" i="18"/>
  <c r="AA116" i="18"/>
  <c r="X117" i="18"/>
  <c r="T118" i="18"/>
  <c r="AC31" i="18"/>
  <c r="AD25" i="18"/>
  <c r="AC36" i="18"/>
  <c r="AC38" i="18"/>
  <c r="AC57" i="18"/>
  <c r="AC63" i="18"/>
  <c r="AD76" i="18"/>
  <c r="AC77" i="18"/>
  <c r="AE86" i="18"/>
  <c r="AE87" i="18"/>
  <c r="AD88" i="18"/>
  <c r="AC93" i="18"/>
  <c r="AE102" i="18"/>
  <c r="AD99" i="18"/>
  <c r="AD100" i="18"/>
  <c r="AE105" i="18"/>
  <c r="AD110" i="18"/>
  <c r="AD130" i="18"/>
  <c r="AD132" i="18"/>
  <c r="AD143" i="18"/>
  <c r="AE146" i="18"/>
  <c r="AC153" i="18"/>
  <c r="AC157" i="18"/>
  <c r="AD164" i="18"/>
  <c r="AD165" i="18"/>
  <c r="AE169" i="18"/>
  <c r="AC173" i="18"/>
  <c r="AD177" i="18"/>
  <c r="V12" i="18"/>
  <c r="AA13" i="18"/>
  <c r="R15" i="18"/>
  <c r="C15" i="18" s="1"/>
  <c r="T17" i="18"/>
  <c r="X18" i="18"/>
  <c r="AB19" i="18"/>
  <c r="T20" i="18"/>
  <c r="AB20" i="18"/>
  <c r="Y21" i="18"/>
  <c r="AA22" i="18"/>
  <c r="AA23" i="18"/>
  <c r="Z24" i="18"/>
  <c r="Y25" i="18"/>
  <c r="Y26" i="18"/>
  <c r="W28" i="18"/>
  <c r="V29" i="18"/>
  <c r="T30" i="18"/>
  <c r="X31" i="18"/>
  <c r="W32" i="18"/>
  <c r="W33" i="18"/>
  <c r="R34" i="18"/>
  <c r="C34" i="18" s="1"/>
  <c r="AB34" i="18"/>
  <c r="AA35" i="18"/>
  <c r="AA36" i="18"/>
  <c r="Z37" i="18"/>
  <c r="Z38" i="18"/>
  <c r="Y39" i="18"/>
  <c r="Z40" i="18"/>
  <c r="Y41" i="18"/>
  <c r="X42" i="18"/>
  <c r="U46" i="18"/>
  <c r="W50" i="18"/>
  <c r="AB51" i="18"/>
  <c r="AB52" i="18"/>
  <c r="AA53" i="18"/>
  <c r="AA54" i="18"/>
  <c r="AA55" i="18"/>
  <c r="X56" i="18"/>
  <c r="T57" i="18"/>
  <c r="AA58" i="18"/>
  <c r="W59" i="18"/>
  <c r="T60" i="18"/>
  <c r="AC62" i="18"/>
  <c r="Z62" i="18"/>
  <c r="W63" i="18"/>
  <c r="S64" i="18"/>
  <c r="R65" i="18"/>
  <c r="C65" i="18" s="1"/>
  <c r="Z65" i="18"/>
  <c r="U66" i="18"/>
  <c r="AA66" i="18"/>
  <c r="W67" i="18"/>
  <c r="T68" i="18"/>
  <c r="R69" i="18"/>
  <c r="C69" i="18" s="1"/>
  <c r="Y69" i="18"/>
  <c r="U70" i="18"/>
  <c r="AB71" i="18"/>
  <c r="X72" i="18"/>
  <c r="Y73" i="18"/>
  <c r="U74" i="18"/>
  <c r="R77" i="18"/>
  <c r="C77" i="18" s="1"/>
  <c r="AB77" i="18"/>
  <c r="W78" i="18"/>
  <c r="AB78" i="18"/>
  <c r="X79" i="18"/>
  <c r="B80" i="18"/>
  <c r="Z80" i="18"/>
  <c r="U81" i="18"/>
  <c r="AB82" i="18"/>
  <c r="V83" i="18"/>
  <c r="AB83" i="18"/>
  <c r="W85" i="18"/>
  <c r="V86" i="18"/>
  <c r="X88" i="18"/>
  <c r="T89" i="18"/>
  <c r="S91" i="18"/>
  <c r="Z92" i="18"/>
  <c r="W93" i="18"/>
  <c r="T94" i="18"/>
  <c r="R96" i="18"/>
  <c r="C96" i="18" s="1"/>
  <c r="Z96" i="18"/>
  <c r="AD97" i="18"/>
  <c r="AA97" i="18"/>
  <c r="X98" i="18"/>
  <c r="S99" i="18"/>
  <c r="S103" i="18"/>
  <c r="Z104" i="18"/>
  <c r="W105" i="18"/>
  <c r="S106" i="18"/>
  <c r="B109" i="18"/>
  <c r="Y109" i="18"/>
  <c r="V110" i="18"/>
  <c r="AB111" i="18"/>
  <c r="Y112" i="18"/>
  <c r="V113" i="18"/>
  <c r="V116" i="18"/>
  <c r="B118" i="18"/>
  <c r="AD46" i="18"/>
  <c r="AD79" i="18"/>
  <c r="AC81" i="18"/>
  <c r="AC95" i="18"/>
  <c r="AE100" i="18"/>
  <c r="AE110" i="18"/>
  <c r="AC116" i="18"/>
  <c r="AD117" i="18"/>
  <c r="AD126" i="18"/>
  <c r="AD162" i="18"/>
  <c r="AC172" i="18"/>
  <c r="AC176" i="18"/>
  <c r="AE174" i="18"/>
  <c r="AC178" i="18"/>
  <c r="Z9" i="18"/>
  <c r="R12" i="18"/>
  <c r="C12" i="18" s="1"/>
  <c r="V13" i="18"/>
  <c r="AA14" i="18"/>
  <c r="B17" i="18"/>
  <c r="AC20" i="18"/>
  <c r="T21" i="18"/>
  <c r="X22" i="18"/>
  <c r="U23" i="18"/>
  <c r="U24" i="18"/>
  <c r="S25" i="18"/>
  <c r="T26" i="18"/>
  <c r="T27" i="18"/>
  <c r="R30" i="18"/>
  <c r="C30" i="18" s="1"/>
  <c r="AB30" i="18"/>
  <c r="S31" i="18"/>
  <c r="AD34" i="18"/>
  <c r="B36" i="18"/>
  <c r="B37" i="18"/>
  <c r="V37" i="18"/>
  <c r="U38" i="18"/>
  <c r="T39" i="18"/>
  <c r="U40" i="18"/>
  <c r="AA41" i="18"/>
  <c r="AB42" i="18"/>
  <c r="Y43" i="18"/>
  <c r="Z44" i="18"/>
  <c r="Y45" i="18"/>
  <c r="W46" i="18"/>
  <c r="S47" i="18"/>
  <c r="T48" i="18"/>
  <c r="B53" i="18"/>
  <c r="AB54" i="18"/>
  <c r="W55" i="18"/>
  <c r="T56" i="18"/>
  <c r="AA57" i="18"/>
  <c r="W58" i="18"/>
  <c r="S59" i="18"/>
  <c r="Z60" i="18"/>
  <c r="W61" i="18"/>
  <c r="AE62" i="18"/>
  <c r="X63" i="18"/>
  <c r="U64" i="18"/>
  <c r="AA65" i="18"/>
  <c r="W66" i="18"/>
  <c r="S67" i="18"/>
  <c r="AA68" i="18"/>
  <c r="U69" i="18"/>
  <c r="AB70" i="18"/>
  <c r="X71" i="18"/>
  <c r="T72" i="18"/>
  <c r="R73" i="18"/>
  <c r="C73" i="18" s="1"/>
  <c r="Z73" i="18"/>
  <c r="V74" i="18"/>
  <c r="AD75" i="18"/>
  <c r="Z75" i="18"/>
  <c r="V76" i="18"/>
  <c r="S77" i="18"/>
  <c r="B78" i="18"/>
  <c r="T78" i="18"/>
  <c r="R79" i="18"/>
  <c r="C79" i="18" s="1"/>
  <c r="Z79" i="18"/>
  <c r="W80" i="18"/>
  <c r="S81" i="18"/>
  <c r="B82" i="18"/>
  <c r="Y82" i="18"/>
  <c r="B84" i="18"/>
  <c r="U84" i="18"/>
  <c r="R85" i="18"/>
  <c r="C85" i="18" s="1"/>
  <c r="X85" i="18"/>
  <c r="X86" i="18"/>
  <c r="T87" i="18"/>
  <c r="Y88" i="18"/>
  <c r="V89" i="18"/>
  <c r="B91" i="18"/>
  <c r="Z91" i="18"/>
  <c r="V92" i="18"/>
  <c r="S93" i="18"/>
  <c r="Z94" i="18"/>
  <c r="V95" i="18"/>
  <c r="AA96" i="18"/>
  <c r="AB97" i="18"/>
  <c r="Y98" i="18"/>
  <c r="U99" i="18"/>
  <c r="R100" i="18"/>
  <c r="C100" i="18" s="1"/>
  <c r="Z100" i="18"/>
  <c r="U101" i="18"/>
  <c r="B103" i="18"/>
  <c r="Y103" i="18"/>
  <c r="V104" i="18"/>
  <c r="S105" i="18"/>
  <c r="B106" i="18"/>
  <c r="Z106" i="18"/>
  <c r="W107" i="18"/>
  <c r="S108" i="18"/>
  <c r="AA109" i="18"/>
  <c r="W110" i="18"/>
  <c r="S111" i="18"/>
  <c r="Z112" i="18"/>
  <c r="W113" i="18"/>
  <c r="S114" i="18"/>
  <c r="T115" i="18"/>
  <c r="AE115" i="18"/>
  <c r="AB116" i="18"/>
  <c r="Y117" i="18"/>
  <c r="V118" i="18"/>
  <c r="AB118" i="18"/>
  <c r="U119" i="18"/>
  <c r="AB119" i="18"/>
  <c r="X124" i="18"/>
  <c r="Y132" i="18"/>
  <c r="U140" i="18"/>
  <c r="B141" i="18"/>
  <c r="V141" i="18"/>
  <c r="B142" i="18"/>
  <c r="W142" i="18"/>
  <c r="U143" i="18"/>
  <c r="B144" i="18"/>
  <c r="V144" i="18"/>
  <c r="AB144" i="18"/>
  <c r="T145" i="18"/>
  <c r="AA145" i="18"/>
  <c r="S146" i="18"/>
  <c r="AA146" i="18"/>
  <c r="S147" i="18"/>
  <c r="Z147" i="18"/>
  <c r="S148" i="18"/>
  <c r="Z148" i="18"/>
  <c r="Y149" i="18"/>
  <c r="X150" i="18"/>
  <c r="W151" i="18"/>
  <c r="R152" i="18"/>
  <c r="C152" i="18" s="1"/>
  <c r="X152" i="18"/>
  <c r="W153" i="18"/>
  <c r="R154" i="18"/>
  <c r="C154" i="18" s="1"/>
  <c r="X154" i="18"/>
  <c r="R155" i="18"/>
  <c r="C155" i="18" s="1"/>
  <c r="Y155" i="18"/>
  <c r="R156" i="18"/>
  <c r="C156" i="18" s="1"/>
  <c r="W156" i="18"/>
  <c r="R157" i="18"/>
  <c r="C157" i="18" s="1"/>
  <c r="X157" i="18"/>
  <c r="X158" i="18"/>
  <c r="R159" i="18"/>
  <c r="C159" i="18" s="1"/>
  <c r="X159" i="18"/>
  <c r="R161" i="18"/>
  <c r="C161" i="18" s="1"/>
  <c r="S162" i="18"/>
  <c r="AA162" i="18"/>
  <c r="S163" i="18"/>
  <c r="Y163" i="18"/>
  <c r="Y164" i="18"/>
  <c r="Z165" i="18"/>
  <c r="X166" i="18"/>
  <c r="X167" i="18"/>
  <c r="R168" i="18"/>
  <c r="C168" i="18" s="1"/>
  <c r="X168" i="18"/>
  <c r="Z170" i="18"/>
  <c r="Y171" i="18"/>
  <c r="Y172" i="18"/>
  <c r="R173" i="18"/>
  <c r="C173" i="18" s="1"/>
  <c r="X173" i="18"/>
  <c r="S174" i="18"/>
  <c r="Z174" i="18"/>
  <c r="T175" i="18"/>
  <c r="Z175" i="18"/>
  <c r="S176" i="18"/>
  <c r="AA176" i="18"/>
  <c r="S177" i="18"/>
  <c r="Y177" i="18"/>
  <c r="S178" i="18"/>
  <c r="Z178" i="18"/>
  <c r="S179" i="18"/>
  <c r="AA179" i="18"/>
  <c r="Y180" i="18"/>
  <c r="AD95" i="18"/>
  <c r="AE99" i="18"/>
  <c r="AE103" i="18"/>
  <c r="AD109" i="18"/>
  <c r="AC112" i="18"/>
  <c r="AC129" i="18"/>
  <c r="AC131" i="18"/>
  <c r="AE143" i="18"/>
  <c r="AD158" i="18"/>
  <c r="AE160" i="18"/>
  <c r="AC179" i="18"/>
  <c r="AD176" i="18"/>
  <c r="AC10" i="18"/>
  <c r="T11" i="18"/>
  <c r="X12" i="18"/>
  <c r="B14" i="18"/>
  <c r="T15" i="18"/>
  <c r="S18" i="18"/>
  <c r="U19" i="18"/>
  <c r="V20" i="18"/>
  <c r="AB21" i="18"/>
  <c r="W23" i="18"/>
  <c r="V24" i="18"/>
  <c r="V25" i="18"/>
  <c r="U26" i="18"/>
  <c r="U27" i="18"/>
  <c r="U28" i="18"/>
  <c r="T31" i="18"/>
  <c r="T32" i="18"/>
  <c r="S33" i="18"/>
  <c r="AE34" i="18"/>
  <c r="R37" i="18"/>
  <c r="C37" i="18" s="1"/>
  <c r="AB37" i="18"/>
  <c r="V38" i="18"/>
  <c r="W39" i="18"/>
  <c r="V40" i="18"/>
  <c r="S41" i="18"/>
  <c r="S42" i="18"/>
  <c r="AB43" i="18"/>
  <c r="AA44" i="18"/>
  <c r="AA45" i="18"/>
  <c r="Y46" i="18"/>
  <c r="U47" i="18"/>
  <c r="U48" i="18"/>
  <c r="U49" i="18"/>
  <c r="S50" i="18"/>
  <c r="R53" i="18"/>
  <c r="C53" i="18" s="1"/>
  <c r="R54" i="18"/>
  <c r="C54" i="18" s="1"/>
  <c r="AB55" i="18"/>
  <c r="V56" i="18"/>
  <c r="AB57" i="18"/>
  <c r="Y58" i="18"/>
  <c r="T59" i="18"/>
  <c r="R60" i="18"/>
  <c r="C60" i="18" s="1"/>
  <c r="AB60" i="18"/>
  <c r="X61" i="18"/>
  <c r="Y63" i="18"/>
  <c r="V64" i="18"/>
  <c r="AB65" i="18"/>
  <c r="X66" i="18"/>
  <c r="U67" i="18"/>
  <c r="R68" i="18"/>
  <c r="C68" i="18" s="1"/>
  <c r="AB68" i="18"/>
  <c r="W69" i="18"/>
  <c r="Z71" i="18"/>
  <c r="U72" i="18"/>
  <c r="AB73" i="18"/>
  <c r="W74" i="18"/>
  <c r="AE75" i="18"/>
  <c r="AB75" i="18"/>
  <c r="W76" i="18"/>
  <c r="T77" i="18"/>
  <c r="R78" i="18"/>
  <c r="C78" i="18" s="1"/>
  <c r="X78" i="18"/>
  <c r="T79" i="18"/>
  <c r="R80" i="18"/>
  <c r="C80" i="18" s="1"/>
  <c r="AA80" i="18"/>
  <c r="W81" i="18"/>
  <c r="B83" i="18"/>
  <c r="T83" i="18"/>
  <c r="Y84" i="18"/>
  <c r="Z85" i="18"/>
  <c r="AB86" i="18"/>
  <c r="X87" i="18"/>
  <c r="Z88" i="18"/>
  <c r="W89" i="18"/>
  <c r="T90" i="18"/>
  <c r="R91" i="18"/>
  <c r="C91" i="18" s="1"/>
  <c r="AA91" i="18"/>
  <c r="X92" i="18"/>
  <c r="T93" i="18"/>
  <c r="R94" i="18"/>
  <c r="C94" i="18" s="1"/>
  <c r="AB94" i="18"/>
  <c r="W95" i="18"/>
  <c r="AB96" i="18"/>
  <c r="S97" i="18"/>
  <c r="R98" i="18"/>
  <c r="C98" i="18" s="1"/>
  <c r="Z98" i="18"/>
  <c r="V99" i="18"/>
  <c r="AA100" i="18"/>
  <c r="W101" i="18"/>
  <c r="S102" i="18"/>
  <c r="R103" i="18"/>
  <c r="C103" i="18" s="1"/>
  <c r="AA103" i="18"/>
  <c r="W104" i="18"/>
  <c r="T105" i="18"/>
  <c r="R106" i="18"/>
  <c r="C106" i="18" s="1"/>
  <c r="AA106" i="18"/>
  <c r="X107" i="18"/>
  <c r="U108" i="18"/>
  <c r="R109" i="18"/>
  <c r="C109" i="18" s="1"/>
  <c r="AB109" i="18"/>
  <c r="Y110" i="18"/>
  <c r="T111" i="18"/>
  <c r="R112" i="18"/>
  <c r="C112" i="18" s="1"/>
  <c r="AB112" i="18"/>
  <c r="X113" i="18"/>
  <c r="T114" i="18"/>
  <c r="R115" i="18"/>
  <c r="C115" i="18" s="1"/>
  <c r="X115" i="18"/>
  <c r="S116" i="18"/>
  <c r="Z117" i="18"/>
  <c r="W118" i="18"/>
  <c r="R119" i="18"/>
  <c r="C119" i="18" s="1"/>
  <c r="W119" i="18"/>
  <c r="B120" i="18"/>
  <c r="S124" i="18"/>
  <c r="AA124" i="18"/>
  <c r="R130" i="18"/>
  <c r="C130" i="18" s="1"/>
  <c r="T132" i="18"/>
  <c r="AA132" i="18"/>
  <c r="R133" i="18"/>
  <c r="C133" i="18" s="1"/>
  <c r="R140" i="18"/>
  <c r="C140" i="18" s="1"/>
  <c r="X140" i="18"/>
  <c r="R141" i="18"/>
  <c r="C141" i="18" s="1"/>
  <c r="W141" i="18"/>
  <c r="X142" i="18"/>
  <c r="R143" i="18"/>
  <c r="C143" i="18" s="1"/>
  <c r="X143" i="18"/>
  <c r="W144" i="18"/>
  <c r="R145" i="18"/>
  <c r="C145" i="18" s="1"/>
  <c r="V145" i="18"/>
  <c r="AB145" i="18"/>
  <c r="U146" i="18"/>
  <c r="AB146" i="18"/>
  <c r="U147" i="18"/>
  <c r="B148" i="18"/>
  <c r="T148" i="18"/>
  <c r="AA148" i="18"/>
  <c r="T149" i="18"/>
  <c r="AA149" i="18"/>
  <c r="Z150" i="18"/>
  <c r="Y151" i="18"/>
  <c r="S152" i="18"/>
  <c r="Y152" i="18"/>
  <c r="Z153" i="18"/>
  <c r="S154" i="18"/>
  <c r="Y154" i="18"/>
  <c r="Z155" i="18"/>
  <c r="Z156" i="18"/>
  <c r="Y157" i="18"/>
  <c r="S158" i="18"/>
  <c r="Z158" i="18"/>
  <c r="Z159" i="18"/>
  <c r="S160" i="18"/>
  <c r="U161" i="18"/>
  <c r="V162" i="18"/>
  <c r="AB162" i="18"/>
  <c r="T163" i="18"/>
  <c r="AB163" i="18"/>
  <c r="T164" i="18"/>
  <c r="Z164" i="18"/>
  <c r="T165" i="18"/>
  <c r="AA165" i="18"/>
  <c r="S166" i="18"/>
  <c r="AA166" i="18"/>
  <c r="Y167" i="18"/>
  <c r="S168" i="18"/>
  <c r="Z168" i="18"/>
  <c r="T170" i="18"/>
  <c r="AA170" i="18"/>
  <c r="T171" i="18"/>
  <c r="AB171" i="18"/>
  <c r="S172" i="18"/>
  <c r="Z172" i="18"/>
  <c r="S173" i="18"/>
  <c r="Z173" i="18"/>
  <c r="T174" i="18"/>
  <c r="AB174" i="18"/>
  <c r="U175" i="18"/>
  <c r="AB175" i="18"/>
  <c r="V176" i="18"/>
  <c r="AB176" i="18"/>
  <c r="T177" i="18"/>
  <c r="AB177" i="18"/>
  <c r="U178" i="18"/>
  <c r="AA178" i="18"/>
  <c r="U179" i="18"/>
  <c r="AB179" i="18"/>
  <c r="T180" i="18"/>
  <c r="AB180" i="18"/>
  <c r="R9" i="18"/>
  <c r="C9" i="18" s="1"/>
  <c r="V11" i="18"/>
  <c r="AB12" i="18"/>
  <c r="U15" i="18"/>
  <c r="U16" i="18"/>
  <c r="AA18" i="18"/>
  <c r="Z20" i="18"/>
  <c r="R23" i="18"/>
  <c r="C23" i="18" s="1"/>
  <c r="AB24" i="18"/>
  <c r="AA25" i="18"/>
  <c r="Z27" i="18"/>
  <c r="Z28" i="18"/>
  <c r="W29" i="18"/>
  <c r="Z31" i="18"/>
  <c r="Y32" i="18"/>
  <c r="V34" i="18"/>
  <c r="V35" i="18"/>
  <c r="U36" i="18"/>
  <c r="AB39" i="18"/>
  <c r="U41" i="18"/>
  <c r="U42" i="18"/>
  <c r="S44" i="18"/>
  <c r="R47" i="18"/>
  <c r="C47" i="18" s="1"/>
  <c r="AA48" i="18"/>
  <c r="Z49" i="18"/>
  <c r="W51" i="18"/>
  <c r="W52" i="18"/>
  <c r="V54" i="18"/>
  <c r="Z56" i="18"/>
  <c r="B59" i="18"/>
  <c r="X59" i="18"/>
  <c r="U60" i="18"/>
  <c r="AB61" i="18"/>
  <c r="V62" i="18"/>
  <c r="Z64" i="18"/>
  <c r="U68" i="18"/>
  <c r="AA69" i="18"/>
  <c r="V70" i="18"/>
  <c r="S71" i="18"/>
  <c r="U73" i="18"/>
  <c r="AA74" i="18"/>
  <c r="U75" i="18"/>
  <c r="X77" i="18"/>
  <c r="Y78" i="18"/>
  <c r="X81" i="18"/>
  <c r="Z84" i="18"/>
  <c r="S86" i="18"/>
  <c r="Y87" i="18"/>
  <c r="T88" i="18"/>
  <c r="R89" i="18"/>
  <c r="C89" i="18" s="1"/>
  <c r="X90" i="18"/>
  <c r="T91" i="18"/>
  <c r="R92" i="18"/>
  <c r="C92" i="18" s="1"/>
  <c r="X93" i="18"/>
  <c r="U94" i="18"/>
  <c r="AA95" i="18"/>
  <c r="V96" i="18"/>
  <c r="W97" i="18"/>
  <c r="T100" i="18"/>
  <c r="R101" i="18"/>
  <c r="C101" i="18" s="1"/>
  <c r="W102" i="18"/>
  <c r="T103" i="18"/>
  <c r="AA104" i="18"/>
  <c r="X105" i="18"/>
  <c r="R107" i="18"/>
  <c r="C107" i="18" s="1"/>
  <c r="AB107" i="18"/>
  <c r="U109" i="18"/>
  <c r="X111" i="18"/>
  <c r="AB113" i="18"/>
  <c r="Y115" i="18"/>
  <c r="Z118" i="18"/>
  <c r="U124" i="18"/>
  <c r="S140" i="18"/>
  <c r="S142" i="18"/>
  <c r="Y142" i="18"/>
  <c r="Y143" i="18"/>
  <c r="Z144" i="18"/>
  <c r="R146" i="18"/>
  <c r="C146" i="18" s="1"/>
  <c r="R148" i="18"/>
  <c r="C148" i="18" s="1"/>
  <c r="R149" i="18"/>
  <c r="C149" i="18" s="1"/>
  <c r="U149" i="18"/>
  <c r="U150" i="18"/>
  <c r="AB150" i="18"/>
  <c r="AA151" i="18"/>
  <c r="AA152" i="18"/>
  <c r="U153" i="18"/>
  <c r="T154" i="18"/>
  <c r="AC26" i="18"/>
  <c r="AD28" i="18"/>
  <c r="AD45" i="18"/>
  <c r="AC60" i="18"/>
  <c r="AD73" i="18"/>
  <c r="AC106" i="18"/>
  <c r="AE109" i="18"/>
  <c r="AB128" i="18"/>
  <c r="AE127" i="18"/>
  <c r="AE158" i="18"/>
  <c r="AE179" i="18"/>
  <c r="AC175" i="18"/>
  <c r="R14" i="18"/>
  <c r="C14" i="18" s="1"/>
  <c r="W17" i="18"/>
  <c r="W19" i="18"/>
  <c r="AB23" i="18"/>
  <c r="AA26" i="18"/>
  <c r="V30" i="18"/>
  <c r="Y33" i="18"/>
  <c r="AA38" i="18"/>
  <c r="AA40" i="18"/>
  <c r="Z47" i="18"/>
  <c r="Y50" i="18"/>
  <c r="V53" i="18"/>
  <c r="U57" i="18"/>
  <c r="S63" i="18"/>
  <c r="V65" i="18"/>
  <c r="AB66" i="18"/>
  <c r="Y67" i="18"/>
  <c r="Y72" i="18"/>
  <c r="AA76" i="18"/>
  <c r="U79" i="18"/>
  <c r="AB80" i="18"/>
  <c r="T82" i="18"/>
  <c r="X83" i="18"/>
  <c r="S85" i="18"/>
  <c r="AA89" i="18"/>
  <c r="AB92" i="18"/>
  <c r="T98" i="18"/>
  <c r="Z99" i="18"/>
  <c r="AA101" i="18"/>
  <c r="R104" i="18"/>
  <c r="C104" i="18" s="1"/>
  <c r="U106" i="18"/>
  <c r="Y108" i="18"/>
  <c r="U112" i="18"/>
  <c r="X114" i="18"/>
  <c r="W116" i="18"/>
  <c r="T117" i="18"/>
  <c r="X119" i="18"/>
  <c r="AB124" i="18"/>
  <c r="R128" i="18"/>
  <c r="C128" i="18" s="1"/>
  <c r="R132" i="18"/>
  <c r="C132" i="18" s="1"/>
  <c r="U132" i="18"/>
  <c r="AB132" i="18"/>
  <c r="Y140" i="18"/>
  <c r="Z141" i="18"/>
  <c r="W145" i="18"/>
  <c r="W146" i="18"/>
  <c r="W147" i="18"/>
  <c r="V148" i="18"/>
  <c r="AB149" i="18"/>
  <c r="S151" i="18"/>
  <c r="T152" i="18"/>
  <c r="AA153" i="18"/>
  <c r="AC41" i="18"/>
  <c r="AD36" i="18"/>
  <c r="AC68" i="18"/>
  <c r="AE78" i="18"/>
  <c r="AE84" i="18"/>
  <c r="AE107" i="18"/>
  <c r="AD141" i="18"/>
  <c r="AE155" i="18"/>
  <c r="AC156" i="18"/>
  <c r="AC162" i="18"/>
  <c r="AE166" i="18"/>
  <c r="AE170" i="18"/>
  <c r="AC171" i="18"/>
  <c r="AD174" i="18"/>
  <c r="Y10" i="18"/>
  <c r="AB15" i="18"/>
  <c r="Z17" i="18"/>
  <c r="R24" i="18"/>
  <c r="C24" i="18" s="1"/>
  <c r="AB27" i="18"/>
  <c r="AA31" i="18"/>
  <c r="W35" i="18"/>
  <c r="T43" i="18"/>
  <c r="AB48" i="18"/>
  <c r="X51" i="18"/>
  <c r="W54" i="18"/>
  <c r="AA56" i="18"/>
  <c r="B67" i="18"/>
  <c r="AB69" i="18"/>
  <c r="AA72" i="18"/>
  <c r="B77" i="18"/>
  <c r="B79" i="18"/>
  <c r="AB81" i="18"/>
  <c r="T85" i="18"/>
  <c r="S87" i="18"/>
  <c r="W96" i="18"/>
  <c r="S107" i="18"/>
  <c r="S110" i="18"/>
  <c r="S113" i="18"/>
  <c r="S115" i="18"/>
  <c r="AA118" i="18"/>
  <c r="B125" i="18"/>
  <c r="AA140" i="18"/>
  <c r="AB142" i="18"/>
  <c r="AA144" i="18"/>
  <c r="X146" i="18"/>
  <c r="X148" i="18"/>
  <c r="AB154" i="18"/>
  <c r="AA155" i="18"/>
  <c r="AA156" i="18"/>
  <c r="AB157" i="18"/>
  <c r="AA158" i="18"/>
  <c r="AB159" i="18"/>
  <c r="R162" i="18"/>
  <c r="C162" i="18" s="1"/>
  <c r="B165" i="18"/>
  <c r="AB165" i="18"/>
  <c r="AB166" i="18"/>
  <c r="AB167" i="18"/>
  <c r="AA168" i="18"/>
  <c r="V170" i="18"/>
  <c r="V171" i="18"/>
  <c r="U172" i="18"/>
  <c r="T173" i="18"/>
  <c r="W174" i="18"/>
  <c r="V175" i="18"/>
  <c r="W176" i="18"/>
  <c r="W177" i="18"/>
  <c r="V178" i="18"/>
  <c r="W179" i="18"/>
  <c r="V180" i="18"/>
  <c r="B25" i="18"/>
  <c r="W30" i="18"/>
  <c r="X36" i="18"/>
  <c r="Z41" i="18"/>
  <c r="W62" i="18"/>
  <c r="Y77" i="18"/>
  <c r="X82" i="18"/>
  <c r="R86" i="18"/>
  <c r="C86" i="18" s="1"/>
  <c r="AB89" i="18"/>
  <c r="AA99" i="18"/>
  <c r="S119" i="18"/>
  <c r="B155" i="18"/>
  <c r="AB156" i="18"/>
  <c r="R164" i="18"/>
  <c r="C164" i="18" s="1"/>
  <c r="B167" i="18"/>
  <c r="X171" i="18"/>
  <c r="V173" i="18"/>
  <c r="Y175" i="18"/>
  <c r="Y178" i="18"/>
  <c r="X180" i="18"/>
  <c r="AA28" i="18"/>
  <c r="AA32" i="18"/>
  <c r="B39" i="18"/>
  <c r="T44" i="18"/>
  <c r="AB49" i="18"/>
  <c r="Z59" i="18"/>
  <c r="W65" i="18"/>
  <c r="Z67" i="18"/>
  <c r="B75" i="18"/>
  <c r="Y79" i="18"/>
  <c r="S84" i="18"/>
  <c r="B88" i="18"/>
  <c r="B93" i="18"/>
  <c r="AB101" i="18"/>
  <c r="V151" i="18"/>
  <c r="R166" i="18"/>
  <c r="C166" i="18" s="1"/>
  <c r="B168" i="18"/>
  <c r="W172" i="18"/>
  <c r="X177" i="18"/>
  <c r="S13" i="18"/>
  <c r="V16" i="18"/>
  <c r="V22" i="18"/>
  <c r="B26" i="18"/>
  <c r="AA33" i="18"/>
  <c r="AA42" i="18"/>
  <c r="AA50" i="18"/>
  <c r="X52" i="18"/>
  <c r="U55" i="18"/>
  <c r="W57" i="18"/>
  <c r="V60" i="18"/>
  <c r="T63" i="18"/>
  <c r="W68" i="18"/>
  <c r="T71" i="18"/>
  <c r="V73" i="18"/>
  <c r="V75" i="18"/>
  <c r="V80" i="18"/>
  <c r="Y90" i="18"/>
  <c r="Z93" i="18"/>
  <c r="X97" i="18"/>
  <c r="Y102" i="18"/>
  <c r="Y105" i="18"/>
  <c r="Z108" i="18"/>
  <c r="Z111" i="18"/>
  <c r="Y114" i="18"/>
  <c r="U117" i="18"/>
  <c r="AA119" i="18"/>
  <c r="AA141" i="18"/>
  <c r="Z143" i="18"/>
  <c r="Z145" i="18"/>
  <c r="Y147" i="18"/>
  <c r="V150" i="18"/>
  <c r="B154" i="18"/>
  <c r="U155" i="18"/>
  <c r="T156" i="18"/>
  <c r="T157" i="18"/>
  <c r="T158" i="18"/>
  <c r="U159" i="18"/>
  <c r="X160" i="18"/>
  <c r="W162" i="18"/>
  <c r="W163" i="18"/>
  <c r="U164" i="18"/>
  <c r="V165" i="18"/>
  <c r="U166" i="18"/>
  <c r="T167" i="18"/>
  <c r="T168" i="18"/>
  <c r="AB170" i="18"/>
  <c r="B172" i="18"/>
  <c r="B173" i="18"/>
  <c r="AA173" i="18"/>
  <c r="R175" i="18"/>
  <c r="C175" i="18" s="1"/>
  <c r="R177" i="18"/>
  <c r="C177" i="18" s="1"/>
  <c r="B178" i="18"/>
  <c r="B180" i="18"/>
  <c r="R170" i="18"/>
  <c r="C170" i="18" s="1"/>
  <c r="R171" i="18"/>
  <c r="C171" i="18" s="1"/>
  <c r="R179" i="18"/>
  <c r="C179" i="18" s="1"/>
  <c r="X70" i="18"/>
  <c r="R97" i="18"/>
  <c r="C97" i="18" s="1"/>
  <c r="AC115" i="18"/>
  <c r="X116" i="18"/>
  <c r="R127" i="18"/>
  <c r="C127" i="18" s="1"/>
  <c r="U141" i="18"/>
  <c r="T143" i="18"/>
  <c r="V153" i="18"/>
  <c r="R169" i="18"/>
  <c r="C169" i="18" s="1"/>
  <c r="W170" i="18"/>
  <c r="X174" i="18"/>
  <c r="X176" i="18"/>
  <c r="X179" i="18"/>
  <c r="X9" i="18"/>
  <c r="X14" i="18"/>
  <c r="B27" i="18"/>
  <c r="Z29" i="18"/>
  <c r="X34" i="18"/>
  <c r="U37" i="18"/>
  <c r="T45" i="18"/>
  <c r="B48" i="18"/>
  <c r="Y53" i="18"/>
  <c r="S58" i="18"/>
  <c r="S61" i="18"/>
  <c r="S66" i="18"/>
  <c r="R72" i="18"/>
  <c r="C72" i="18" s="1"/>
  <c r="S78" i="18"/>
  <c r="Y83" i="18"/>
  <c r="W86" i="18"/>
  <c r="U88" i="18"/>
  <c r="V91" i="18"/>
  <c r="V94" i="18"/>
  <c r="U98" i="18"/>
  <c r="V100" i="18"/>
  <c r="U103" i="18"/>
  <c r="V106" i="18"/>
  <c r="W109" i="18"/>
  <c r="V112" i="18"/>
  <c r="W124" i="18"/>
  <c r="R131" i="18"/>
  <c r="C131" i="18" s="1"/>
  <c r="W132" i="18"/>
  <c r="T140" i="18"/>
  <c r="T142" i="18"/>
  <c r="T144" i="18"/>
  <c r="W149" i="18"/>
  <c r="U152" i="18"/>
  <c r="W154" i="18"/>
  <c r="V155" i="18"/>
  <c r="V156" i="18"/>
  <c r="V157" i="18"/>
  <c r="V158" i="18"/>
  <c r="V159" i="18"/>
  <c r="X162" i="18"/>
  <c r="X163" i="18"/>
  <c r="X164" i="18"/>
  <c r="W165" i="18"/>
  <c r="W166" i="18"/>
  <c r="V167" i="18"/>
  <c r="V168" i="18"/>
  <c r="W161" i="18"/>
  <c r="AB169" i="18"/>
  <c r="U160" i="18"/>
  <c r="V160" i="18"/>
  <c r="W169" i="18"/>
  <c r="AB161" i="18"/>
  <c r="K113" i="18"/>
  <c r="V118" i="5"/>
  <c r="Z169" i="18"/>
  <c r="V180" i="5"/>
  <c r="K167" i="18"/>
  <c r="V193" i="5"/>
  <c r="K179" i="18"/>
  <c r="L124" i="18"/>
  <c r="V157" i="5"/>
  <c r="K152" i="18"/>
  <c r="O57" i="2"/>
  <c r="O49" i="2"/>
  <c r="K176" i="18"/>
  <c r="V190" i="5"/>
  <c r="K154" i="18"/>
  <c r="V167" i="5"/>
  <c r="K56" i="2" l="1"/>
  <c r="K62" i="2"/>
  <c r="K49" i="2"/>
  <c r="K64" i="2"/>
  <c r="K61" i="2"/>
  <c r="K57" i="2"/>
  <c r="K47" i="2"/>
  <c r="K66" i="2"/>
  <c r="V7" i="18"/>
  <c r="BK3" i="21" s="1"/>
  <c r="BK7" i="21" s="1"/>
  <c r="AT7" i="21" s="1"/>
  <c r="AB7" i="18"/>
  <c r="BF3" i="5" s="1"/>
  <c r="BC7" i="5" s="1"/>
  <c r="AL7" i="5" s="1"/>
  <c r="AW3" i="5"/>
  <c r="AW7" i="5" s="1"/>
  <c r="AF7" i="5" s="1"/>
  <c r="BH3" i="21"/>
  <c r="BH7" i="21" s="1"/>
  <c r="U7" i="18"/>
  <c r="AA7" i="18"/>
  <c r="Z7" i="18"/>
  <c r="Y7" i="18"/>
  <c r="AE7" i="18" s="1"/>
  <c r="W7" i="18"/>
  <c r="AC7" i="18" s="1"/>
  <c r="T7" i="18"/>
  <c r="X7" i="18"/>
  <c r="AD7" i="18" s="1"/>
  <c r="S95" i="5"/>
  <c r="K92" i="18" s="1"/>
  <c r="O67" i="2"/>
  <c r="C21" i="2" s="1"/>
  <c r="S96" i="5"/>
  <c r="S130" i="5"/>
  <c r="M53" i="18" l="1"/>
  <c r="AB54" i="5" s="1"/>
  <c r="M97" i="18"/>
  <c r="AB100" i="5" s="1"/>
  <c r="M16" i="18"/>
  <c r="AB16" i="5" s="1"/>
  <c r="M146" i="18"/>
  <c r="AM146" i="21" s="1"/>
  <c r="M135" i="18"/>
  <c r="G135" i="18" s="1"/>
  <c r="M179" i="18"/>
  <c r="AM179" i="21" s="1"/>
  <c r="BQ3" i="21"/>
  <c r="BN7" i="21" s="1"/>
  <c r="AW7" i="21" s="1"/>
  <c r="M74" i="18"/>
  <c r="AM74" i="21" s="1"/>
  <c r="M72" i="18"/>
  <c r="AM72" i="21" s="1"/>
  <c r="M88" i="18"/>
  <c r="AM88" i="21" s="1"/>
  <c r="M112" i="18"/>
  <c r="AB117" i="5" s="1"/>
  <c r="M56" i="18"/>
  <c r="AM56" i="21" s="1"/>
  <c r="M70" i="18"/>
  <c r="AM70" i="21" s="1"/>
  <c r="M38" i="18"/>
  <c r="AB39" i="5" s="1"/>
  <c r="M57" i="18"/>
  <c r="G57" i="18" s="1"/>
  <c r="M98" i="18"/>
  <c r="AM98" i="21" s="1"/>
  <c r="M59" i="18"/>
  <c r="AM59" i="21" s="1"/>
  <c r="M43" i="18"/>
  <c r="AM43" i="21" s="1"/>
  <c r="M13" i="18"/>
  <c r="AB13" i="5" s="1"/>
  <c r="M52" i="18"/>
  <c r="AM52" i="21" s="1"/>
  <c r="M24" i="18"/>
  <c r="AB24" i="5" s="1"/>
  <c r="M23" i="18"/>
  <c r="AM23" i="21" s="1"/>
  <c r="M137" i="18"/>
  <c r="AM137" i="21" s="1"/>
  <c r="AZ3" i="5"/>
  <c r="AZ7" i="5" s="1"/>
  <c r="AI7" i="5" s="1"/>
  <c r="M19" i="18"/>
  <c r="AM19" i="21" s="1"/>
  <c r="M101" i="18"/>
  <c r="AB104" i="5" s="1"/>
  <c r="M37" i="18"/>
  <c r="AB38" i="5" s="1"/>
  <c r="M177" i="18"/>
  <c r="AM177" i="21" s="1"/>
  <c r="M90" i="18"/>
  <c r="AM90" i="21" s="1"/>
  <c r="M105" i="18"/>
  <c r="AM105" i="21" s="1"/>
  <c r="M42" i="18"/>
  <c r="AM42" i="21" s="1"/>
  <c r="M154" i="18"/>
  <c r="AM154" i="21" s="1"/>
  <c r="M30" i="18"/>
  <c r="AB30" i="5" s="1"/>
  <c r="M133" i="18"/>
  <c r="AM133" i="21" s="1"/>
  <c r="M129" i="18"/>
  <c r="AM129" i="21" s="1"/>
  <c r="M130" i="18"/>
  <c r="AB135" i="5" s="1"/>
  <c r="M124" i="18"/>
  <c r="AM124" i="21" s="1"/>
  <c r="M156" i="18"/>
  <c r="AB169" i="5" s="1"/>
  <c r="M22" i="18"/>
  <c r="G22" i="18" s="1"/>
  <c r="M172" i="18"/>
  <c r="AB186" i="5" s="1"/>
  <c r="M106" i="18"/>
  <c r="AB109" i="5" s="1"/>
  <c r="M96" i="18"/>
  <c r="AM96" i="21" s="1"/>
  <c r="M141" i="18"/>
  <c r="AB146" i="5" s="1"/>
  <c r="M160" i="18"/>
  <c r="AB173" i="5" s="1"/>
  <c r="M157" i="18"/>
  <c r="G157" i="18" s="1"/>
  <c r="M148" i="18"/>
  <c r="AM148" i="21" s="1"/>
  <c r="AB142" i="5"/>
  <c r="M180" i="18"/>
  <c r="G180" i="18" s="1"/>
  <c r="M94" i="18"/>
  <c r="AB97" i="5" s="1"/>
  <c r="M132" i="18"/>
  <c r="G132" i="18" s="1"/>
  <c r="M158" i="18"/>
  <c r="AB171" i="5" s="1"/>
  <c r="M109" i="18"/>
  <c r="M89" i="18"/>
  <c r="M143" i="18"/>
  <c r="M166" i="18"/>
  <c r="AB179" i="5" s="1"/>
  <c r="M39" i="18"/>
  <c r="M51" i="18"/>
  <c r="M114" i="18"/>
  <c r="AM114" i="21" s="1"/>
  <c r="M136" i="18"/>
  <c r="AB141" i="5" s="1"/>
  <c r="M45" i="18"/>
  <c r="AB46" i="5" s="1"/>
  <c r="M174" i="18"/>
  <c r="M173" i="18"/>
  <c r="AB187" i="5" s="1"/>
  <c r="M140" i="18"/>
  <c r="M41" i="18"/>
  <c r="G41" i="18" s="1"/>
  <c r="M126" i="18"/>
  <c r="BA3" i="5"/>
  <c r="BD7" i="5" s="1"/>
  <c r="AM7" i="5" s="1"/>
  <c r="BL3" i="21"/>
  <c r="BO7" i="21" s="1"/>
  <c r="AX7" i="21" s="1"/>
  <c r="AY3" i="5"/>
  <c r="AY7" i="5" s="1"/>
  <c r="AH7" i="5" s="1"/>
  <c r="BJ3" i="21"/>
  <c r="BJ7" i="21" s="1"/>
  <c r="AS7" i="21" s="1"/>
  <c r="M80" i="18"/>
  <c r="AB83" i="5" s="1"/>
  <c r="M31" i="18"/>
  <c r="M145" i="18"/>
  <c r="AB150" i="5" s="1"/>
  <c r="M18" i="18"/>
  <c r="AB18" i="5" s="1"/>
  <c r="M84" i="18"/>
  <c r="G84" i="18" s="1"/>
  <c r="M102" i="18"/>
  <c r="M131" i="18"/>
  <c r="G131" i="18" s="1"/>
  <c r="M81" i="18"/>
  <c r="M9" i="18"/>
  <c r="E7" i="18"/>
  <c r="AD6" i="5" s="1"/>
  <c r="M176" i="18"/>
  <c r="AM176" i="21" s="1"/>
  <c r="M60" i="18"/>
  <c r="M46" i="18"/>
  <c r="G46" i="18" s="1"/>
  <c r="M107" i="18"/>
  <c r="AB110" i="5" s="1"/>
  <c r="M21" i="18"/>
  <c r="M99" i="18"/>
  <c r="AM99" i="21" s="1"/>
  <c r="M20" i="18"/>
  <c r="M68" i="18"/>
  <c r="AM68" i="21" s="1"/>
  <c r="M150" i="18"/>
  <c r="G150" i="18" s="1"/>
  <c r="M76" i="18"/>
  <c r="M147" i="18"/>
  <c r="AB152" i="5" s="1"/>
  <c r="M119" i="18"/>
  <c r="M167" i="18"/>
  <c r="AB180" i="5" s="1"/>
  <c r="M62" i="18"/>
  <c r="M54" i="18"/>
  <c r="G54" i="18" s="1"/>
  <c r="M162" i="18"/>
  <c r="G162" i="18" s="1"/>
  <c r="M116" i="18"/>
  <c r="M144" i="18"/>
  <c r="M91" i="18"/>
  <c r="M69" i="18"/>
  <c r="M50" i="18"/>
  <c r="AB51" i="5" s="1"/>
  <c r="M165" i="18"/>
  <c r="AM165" i="21" s="1"/>
  <c r="M33" i="18"/>
  <c r="AM33" i="21" s="1"/>
  <c r="M111" i="18"/>
  <c r="M138" i="18"/>
  <c r="AB143" i="5" s="1"/>
  <c r="M93" i="18"/>
  <c r="M125" i="18"/>
  <c r="M127" i="18"/>
  <c r="G127" i="18" s="1"/>
  <c r="M14" i="18"/>
  <c r="M47" i="18"/>
  <c r="M11" i="18"/>
  <c r="M169" i="18"/>
  <c r="BC3" i="5"/>
  <c r="BF7" i="5" s="1"/>
  <c r="AO7" i="5" s="1"/>
  <c r="BN3" i="21"/>
  <c r="BQ7" i="21" s="1"/>
  <c r="AZ7" i="21" s="1"/>
  <c r="AQ7" i="21"/>
  <c r="AM112" i="21"/>
  <c r="AM57" i="21"/>
  <c r="AX3" i="5"/>
  <c r="AX7" i="5" s="1"/>
  <c r="BI3" i="21"/>
  <c r="BI7" i="21" s="1"/>
  <c r="AR7" i="21" s="1"/>
  <c r="BE3" i="5"/>
  <c r="BB7" i="5" s="1"/>
  <c r="AK7" i="5" s="1"/>
  <c r="BP3" i="21"/>
  <c r="BM7" i="21" s="1"/>
  <c r="AV7" i="21" s="1"/>
  <c r="M87" i="18"/>
  <c r="AM87" i="21" s="1"/>
  <c r="M121" i="18"/>
  <c r="AM121" i="21" s="1"/>
  <c r="M55" i="18"/>
  <c r="G55" i="18" s="1"/>
  <c r="M113" i="18"/>
  <c r="AB118" i="5" s="1"/>
  <c r="M123" i="18"/>
  <c r="G123" i="18" s="1"/>
  <c r="M29" i="18"/>
  <c r="AB29" i="5" s="1"/>
  <c r="M164" i="18"/>
  <c r="M134" i="18"/>
  <c r="M161" i="18"/>
  <c r="M120" i="18"/>
  <c r="G120" i="18" s="1"/>
  <c r="M58" i="18"/>
  <c r="M12" i="18"/>
  <c r="AB12" i="5" s="1"/>
  <c r="M26" i="18"/>
  <c r="AB26" i="5" s="1"/>
  <c r="M104" i="18"/>
  <c r="AM104" i="21" s="1"/>
  <c r="M15" i="18"/>
  <c r="AB15" i="5" s="1"/>
  <c r="M66" i="18"/>
  <c r="M61" i="18"/>
  <c r="M65" i="18"/>
  <c r="AM65" i="21" s="1"/>
  <c r="M110" i="18"/>
  <c r="AM110" i="21" s="1"/>
  <c r="M142" i="18"/>
  <c r="AM142" i="21" s="1"/>
  <c r="M40" i="18"/>
  <c r="AB41" i="5" s="1"/>
  <c r="M49" i="18"/>
  <c r="AB50" i="5" s="1"/>
  <c r="M82" i="18"/>
  <c r="AB85" i="5" s="1"/>
  <c r="M117" i="18"/>
  <c r="M25" i="18"/>
  <c r="AB25" i="5" s="1"/>
  <c r="M28" i="18"/>
  <c r="M77" i="18"/>
  <c r="AB80" i="5" s="1"/>
  <c r="M92" i="18"/>
  <c r="M175" i="18"/>
  <c r="AM175" i="21" s="1"/>
  <c r="M63" i="18"/>
  <c r="M155" i="18"/>
  <c r="M71" i="18"/>
  <c r="M153" i="18"/>
  <c r="M34" i="18"/>
  <c r="M36" i="18"/>
  <c r="AM36" i="21" s="1"/>
  <c r="M151" i="18"/>
  <c r="M27" i="18"/>
  <c r="AB27" i="5" s="1"/>
  <c r="M95" i="18"/>
  <c r="AM95" i="21" s="1"/>
  <c r="M85" i="18"/>
  <c r="AB88" i="5" s="1"/>
  <c r="M67" i="18"/>
  <c r="M163" i="18"/>
  <c r="AB176" i="5" s="1"/>
  <c r="M48" i="18"/>
  <c r="M170" i="18"/>
  <c r="M32" i="18"/>
  <c r="M73" i="18"/>
  <c r="M17" i="18"/>
  <c r="AM17" i="21" s="1"/>
  <c r="M83" i="18"/>
  <c r="AB86" i="5" s="1"/>
  <c r="M10" i="18"/>
  <c r="M79" i="18"/>
  <c r="M86" i="18"/>
  <c r="M75" i="18"/>
  <c r="M103" i="18"/>
  <c r="G103" i="18" s="1"/>
  <c r="M178" i="18"/>
  <c r="M171" i="18"/>
  <c r="AB185" i="5" s="1"/>
  <c r="M115" i="18"/>
  <c r="AB120" i="5" s="1"/>
  <c r="M149" i="18"/>
  <c r="AM149" i="21" s="1"/>
  <c r="M118" i="18"/>
  <c r="M35" i="18"/>
  <c r="M159" i="18"/>
  <c r="M168" i="18"/>
  <c r="G168" i="18" s="1"/>
  <c r="M152" i="18"/>
  <c r="G152" i="18" s="1"/>
  <c r="M100" i="18"/>
  <c r="M139" i="18"/>
  <c r="AM139" i="21" s="1"/>
  <c r="M64" i="18"/>
  <c r="M122" i="18"/>
  <c r="G122" i="18" s="1"/>
  <c r="M78" i="18"/>
  <c r="M108" i="18"/>
  <c r="AB111" i="5" s="1"/>
  <c r="M44" i="18"/>
  <c r="G44" i="18" s="1"/>
  <c r="M128" i="18"/>
  <c r="G128" i="18" s="1"/>
  <c r="BB3" i="5"/>
  <c r="BE7" i="5" s="1"/>
  <c r="AN7" i="5" s="1"/>
  <c r="BM3" i="21"/>
  <c r="BP7" i="21" s="1"/>
  <c r="AY7" i="21" s="1"/>
  <c r="BD3" i="5"/>
  <c r="BA7" i="5" s="1"/>
  <c r="AJ7" i="5" s="1"/>
  <c r="BO3" i="21"/>
  <c r="BL7" i="21" s="1"/>
  <c r="AU7" i="21" s="1"/>
  <c r="N12" i="18"/>
  <c r="N88" i="18"/>
  <c r="H88" i="18" s="1"/>
  <c r="N110" i="18"/>
  <c r="N147" i="18"/>
  <c r="N72" i="18"/>
  <c r="N132" i="18"/>
  <c r="N123" i="18"/>
  <c r="N161" i="18"/>
  <c r="N61" i="18"/>
  <c r="N166" i="18"/>
  <c r="H166" i="18" s="1"/>
  <c r="N106" i="18"/>
  <c r="N44" i="18"/>
  <c r="N32" i="18"/>
  <c r="N177" i="18"/>
  <c r="N176" i="18"/>
  <c r="N77" i="18"/>
  <c r="N124" i="18"/>
  <c r="N47" i="18"/>
  <c r="N80" i="18"/>
  <c r="N160" i="18"/>
  <c r="N82" i="18"/>
  <c r="N51" i="18"/>
  <c r="N38" i="18"/>
  <c r="N25" i="18"/>
  <c r="N121" i="18"/>
  <c r="N173" i="18"/>
  <c r="N34" i="18"/>
  <c r="N141" i="18"/>
  <c r="N94" i="18"/>
  <c r="N142" i="18"/>
  <c r="N102" i="18"/>
  <c r="N154" i="18"/>
  <c r="N18" i="18"/>
  <c r="N140" i="18"/>
  <c r="N10" i="18"/>
  <c r="N101" i="18"/>
  <c r="N62" i="18"/>
  <c r="N100" i="18"/>
  <c r="N155" i="18"/>
  <c r="N45" i="18"/>
  <c r="N65" i="18"/>
  <c r="AO65" i="21" s="1"/>
  <c r="N35" i="18"/>
  <c r="N49" i="18"/>
  <c r="AO49" i="21" s="1"/>
  <c r="N86" i="18"/>
  <c r="N37" i="18"/>
  <c r="N29" i="18"/>
  <c r="N13" i="18"/>
  <c r="AO13" i="21" s="1"/>
  <c r="N152" i="18"/>
  <c r="N120" i="18"/>
  <c r="N118" i="18"/>
  <c r="N163" i="18"/>
  <c r="N99" i="18"/>
  <c r="N144" i="18"/>
  <c r="N130" i="18"/>
  <c r="N107" i="18"/>
  <c r="N169" i="18"/>
  <c r="N78" i="18"/>
  <c r="N170" i="18"/>
  <c r="N84" i="18"/>
  <c r="N158" i="18"/>
  <c r="N53" i="18"/>
  <c r="N11" i="18"/>
  <c r="N24" i="18"/>
  <c r="N46" i="18"/>
  <c r="AO46" i="21" s="1"/>
  <c r="N79" i="18"/>
  <c r="N174" i="18"/>
  <c r="N14" i="18"/>
  <c r="N75" i="18"/>
  <c r="N108" i="18"/>
  <c r="N112" i="18"/>
  <c r="N175" i="18"/>
  <c r="N105" i="18"/>
  <c r="N162" i="18"/>
  <c r="N116" i="18"/>
  <c r="N58" i="18"/>
  <c r="N164" i="18"/>
  <c r="N104" i="18"/>
  <c r="N90" i="18"/>
  <c r="N146" i="18"/>
  <c r="N83" i="18"/>
  <c r="N39" i="18"/>
  <c r="N48" i="18"/>
  <c r="N40" i="18"/>
  <c r="N64" i="18"/>
  <c r="AO64" i="21" s="1"/>
  <c r="N145" i="18"/>
  <c r="N89" i="18"/>
  <c r="N68" i="18"/>
  <c r="N55" i="18"/>
  <c r="N28" i="18"/>
  <c r="N139" i="18"/>
  <c r="H139" i="18" s="1"/>
  <c r="N30" i="18"/>
  <c r="N26" i="18"/>
  <c r="N113" i="18"/>
  <c r="N151" i="18"/>
  <c r="N138" i="18"/>
  <c r="H138" i="18" s="1"/>
  <c r="N122" i="18"/>
  <c r="N165" i="18"/>
  <c r="H165" i="18" s="1"/>
  <c r="N171" i="18"/>
  <c r="N153" i="18"/>
  <c r="N143" i="18"/>
  <c r="N129" i="18"/>
  <c r="N172" i="18"/>
  <c r="N85" i="18"/>
  <c r="N131" i="18"/>
  <c r="N67" i="18"/>
  <c r="N70" i="18"/>
  <c r="AO70" i="21" s="1"/>
  <c r="N95" i="18"/>
  <c r="N59" i="18"/>
  <c r="N41" i="18"/>
  <c r="N137" i="18"/>
  <c r="N17" i="18"/>
  <c r="N157" i="18"/>
  <c r="N180" i="18"/>
  <c r="N134" i="18"/>
  <c r="N117" i="18"/>
  <c r="N109" i="18"/>
  <c r="N111" i="18"/>
  <c r="N63" i="18"/>
  <c r="N69" i="18"/>
  <c r="N91" i="18"/>
  <c r="N76" i="18"/>
  <c r="N57" i="18"/>
  <c r="N135" i="18"/>
  <c r="H135" i="18" s="1"/>
  <c r="N23" i="18"/>
  <c r="N27" i="18"/>
  <c r="AO27" i="21" s="1"/>
  <c r="N9" i="18"/>
  <c r="N16" i="18"/>
  <c r="N148" i="18"/>
  <c r="N119" i="18"/>
  <c r="N54" i="18"/>
  <c r="N168" i="18"/>
  <c r="N50" i="18"/>
  <c r="AO50" i="21" s="1"/>
  <c r="N128" i="18"/>
  <c r="N20" i="18"/>
  <c r="N97" i="18"/>
  <c r="N133" i="18"/>
  <c r="N81" i="18"/>
  <c r="N159" i="18"/>
  <c r="N98" i="18"/>
  <c r="N179" i="18"/>
  <c r="N125" i="18"/>
  <c r="N103" i="18"/>
  <c r="N178" i="18"/>
  <c r="N167" i="18"/>
  <c r="H167" i="18" s="1"/>
  <c r="N126" i="18"/>
  <c r="N92" i="18"/>
  <c r="N73" i="18"/>
  <c r="N156" i="18"/>
  <c r="N127" i="18"/>
  <c r="N71" i="18"/>
  <c r="N33" i="18"/>
  <c r="N52" i="18"/>
  <c r="AO52" i="21" s="1"/>
  <c r="N19" i="18"/>
  <c r="N74" i="18"/>
  <c r="N60" i="18"/>
  <c r="N22" i="18"/>
  <c r="N93" i="18"/>
  <c r="N87" i="18"/>
  <c r="N66" i="18"/>
  <c r="N56" i="18"/>
  <c r="N36" i="18"/>
  <c r="AO36" i="21" s="1"/>
  <c r="N114" i="18"/>
  <c r="N43" i="18"/>
  <c r="N31" i="18"/>
  <c r="AO31" i="21" s="1"/>
  <c r="N149" i="18"/>
  <c r="N21" i="18"/>
  <c r="N42" i="18"/>
  <c r="N15" i="18"/>
  <c r="N150" i="18"/>
  <c r="N136" i="18"/>
  <c r="H136" i="18" s="1"/>
  <c r="V95" i="5"/>
  <c r="S72" i="5"/>
  <c r="S94" i="5"/>
  <c r="K125" i="18"/>
  <c r="V130" i="5"/>
  <c r="S77" i="5"/>
  <c r="V96" i="5"/>
  <c r="K93" i="18"/>
  <c r="AB58" i="5" l="1"/>
  <c r="AM16" i="21"/>
  <c r="AB108" i="5"/>
  <c r="G105" i="18"/>
  <c r="AB93" i="5"/>
  <c r="G19" i="18"/>
  <c r="AM157" i="21"/>
  <c r="AM53" i="21"/>
  <c r="AM30" i="21"/>
  <c r="G30" i="18"/>
  <c r="AB19" i="5"/>
  <c r="AB75" i="5"/>
  <c r="AB170" i="5"/>
  <c r="G33" i="18"/>
  <c r="AB151" i="5"/>
  <c r="G125" i="18"/>
  <c r="G37" i="18"/>
  <c r="G16" i="18"/>
  <c r="G106" i="18"/>
  <c r="G59" i="18"/>
  <c r="AM106" i="21"/>
  <c r="AM13" i="21"/>
  <c r="AB129" i="5"/>
  <c r="AB72" i="5"/>
  <c r="G24" i="18"/>
  <c r="AB140" i="5"/>
  <c r="AM135" i="21"/>
  <c r="AM97" i="21"/>
  <c r="AM24" i="21"/>
  <c r="AM101" i="21"/>
  <c r="AB60" i="5"/>
  <c r="AB91" i="5"/>
  <c r="AB153" i="5"/>
  <c r="AB99" i="5"/>
  <c r="AB23" i="5"/>
  <c r="AB119" i="5"/>
  <c r="AB193" i="5"/>
  <c r="AB138" i="5"/>
  <c r="AM38" i="21"/>
  <c r="G43" i="18"/>
  <c r="AM156" i="21"/>
  <c r="AB66" i="5"/>
  <c r="G179" i="18"/>
  <c r="I178" i="18" s="1"/>
  <c r="D180" i="18" s="1"/>
  <c r="G96" i="18"/>
  <c r="G38" i="18"/>
  <c r="G88" i="18"/>
  <c r="AB77" i="5"/>
  <c r="G23" i="18"/>
  <c r="AB53" i="5"/>
  <c r="G156" i="18"/>
  <c r="AB44" i="5"/>
  <c r="G87" i="18"/>
  <c r="G148" i="18"/>
  <c r="G101" i="18"/>
  <c r="G56" i="18"/>
  <c r="I53" i="18" s="1"/>
  <c r="D54" i="18" s="1"/>
  <c r="G52" i="18"/>
  <c r="G42" i="18"/>
  <c r="AM141" i="21"/>
  <c r="AB101" i="5"/>
  <c r="AB57" i="5"/>
  <c r="AB37" i="5"/>
  <c r="G129" i="18"/>
  <c r="AB90" i="5"/>
  <c r="AB22" i="5"/>
  <c r="AB167" i="5"/>
  <c r="AM37" i="21"/>
  <c r="AB190" i="5"/>
  <c r="AM172" i="21"/>
  <c r="G175" i="18"/>
  <c r="G154" i="18"/>
  <c r="G176" i="18"/>
  <c r="G149" i="18"/>
  <c r="AB189" i="5"/>
  <c r="G177" i="18"/>
  <c r="G110" i="18"/>
  <c r="G139" i="18"/>
  <c r="AM160" i="21"/>
  <c r="G172" i="18"/>
  <c r="G114" i="18"/>
  <c r="AB69" i="5"/>
  <c r="AB144" i="5"/>
  <c r="AB43" i="5"/>
  <c r="AV129" i="5"/>
  <c r="AM22" i="21"/>
  <c r="AM130" i="21"/>
  <c r="AB126" i="5"/>
  <c r="AB191" i="5"/>
  <c r="G68" i="18"/>
  <c r="AB34" i="5"/>
  <c r="AB113" i="5"/>
  <c r="G36" i="18"/>
  <c r="G130" i="18"/>
  <c r="AB134" i="5"/>
  <c r="AD15" i="5"/>
  <c r="AO15" i="21"/>
  <c r="AD57" i="5"/>
  <c r="AO56" i="21"/>
  <c r="AD22" i="5"/>
  <c r="AO22" i="21"/>
  <c r="AD169" i="5"/>
  <c r="AO156" i="21"/>
  <c r="AD21" i="5"/>
  <c r="AO21" i="21"/>
  <c r="AD119" i="5"/>
  <c r="AO114" i="21"/>
  <c r="H87" i="18"/>
  <c r="AO87" i="21"/>
  <c r="H74" i="18"/>
  <c r="AO74" i="21"/>
  <c r="AD74" i="5"/>
  <c r="AO71" i="21"/>
  <c r="AD95" i="5"/>
  <c r="AO92" i="21"/>
  <c r="H103" i="18"/>
  <c r="AO103" i="21"/>
  <c r="AD172" i="5"/>
  <c r="AO159" i="21"/>
  <c r="AD55" i="5"/>
  <c r="AO54" i="21"/>
  <c r="AD9" i="5"/>
  <c r="AO9" i="21"/>
  <c r="H57" i="18"/>
  <c r="AO57" i="21"/>
  <c r="AD64" i="5"/>
  <c r="AO63" i="21"/>
  <c r="AD139" i="5"/>
  <c r="AO134" i="21"/>
  <c r="AD142" i="5"/>
  <c r="AO137" i="21"/>
  <c r="AD186" i="5"/>
  <c r="AO172" i="21"/>
  <c r="AD185" i="5"/>
  <c r="AO171" i="21"/>
  <c r="AD156" i="5"/>
  <c r="AO151" i="21"/>
  <c r="AD92" i="5"/>
  <c r="AO89" i="21"/>
  <c r="AD49" i="5"/>
  <c r="AO48" i="21"/>
  <c r="AD93" i="5"/>
  <c r="AO90" i="21"/>
  <c r="AD121" i="5"/>
  <c r="AO116" i="21"/>
  <c r="AD117" i="5"/>
  <c r="AO112" i="21"/>
  <c r="AD188" i="5"/>
  <c r="AO174" i="21"/>
  <c r="AD11" i="5"/>
  <c r="AO11" i="21"/>
  <c r="AD184" i="5"/>
  <c r="AO170" i="21"/>
  <c r="AD135" i="5"/>
  <c r="AO130" i="21"/>
  <c r="H118" i="18"/>
  <c r="AO118" i="21"/>
  <c r="H29" i="18"/>
  <c r="AO29" i="21"/>
  <c r="AD36" i="5"/>
  <c r="AO35" i="21"/>
  <c r="AD103" i="5"/>
  <c r="AO100" i="21"/>
  <c r="H140" i="18"/>
  <c r="AO140" i="21"/>
  <c r="AD105" i="5"/>
  <c r="AO102" i="21"/>
  <c r="AD126" i="5"/>
  <c r="AO121" i="21"/>
  <c r="H82" i="18"/>
  <c r="AO82" i="21"/>
  <c r="H176" i="18"/>
  <c r="AO176" i="21"/>
  <c r="AD109" i="5"/>
  <c r="AO106" i="21"/>
  <c r="H123" i="18"/>
  <c r="AO123" i="21"/>
  <c r="H110" i="18"/>
  <c r="AO110" i="21"/>
  <c r="AB45" i="5"/>
  <c r="AM44" i="21"/>
  <c r="G64" i="18"/>
  <c r="AM64" i="21"/>
  <c r="AB181" i="5"/>
  <c r="AM168" i="21"/>
  <c r="AB106" i="5"/>
  <c r="AM103" i="21"/>
  <c r="AB10" i="5"/>
  <c r="AM10" i="21"/>
  <c r="G32" i="18"/>
  <c r="AM32" i="21"/>
  <c r="AB68" i="5"/>
  <c r="AM67" i="21"/>
  <c r="G151" i="18"/>
  <c r="AM151" i="21"/>
  <c r="AB74" i="5"/>
  <c r="AM71" i="21"/>
  <c r="AB95" i="5"/>
  <c r="AM92" i="21"/>
  <c r="AB122" i="5"/>
  <c r="AM117" i="21"/>
  <c r="AB67" i="5"/>
  <c r="AM66" i="21"/>
  <c r="G12" i="18"/>
  <c r="AM12" i="21"/>
  <c r="AB139" i="5"/>
  <c r="AM134" i="21"/>
  <c r="G113" i="18"/>
  <c r="AM113" i="21"/>
  <c r="BG141" i="21"/>
  <c r="BE141" i="21" s="1"/>
  <c r="BA141" i="21" s="1"/>
  <c r="BG169" i="21"/>
  <c r="BE169" i="21" s="1"/>
  <c r="BA169" i="21" s="1"/>
  <c r="BG62" i="21"/>
  <c r="BE62" i="21" s="1"/>
  <c r="BA62" i="21" s="1"/>
  <c r="AV113" i="5"/>
  <c r="AT113" i="5" s="1"/>
  <c r="AP113" i="5" s="1"/>
  <c r="AB48" i="5"/>
  <c r="AM47" i="21"/>
  <c r="AB96" i="5"/>
  <c r="AM93" i="21"/>
  <c r="G144" i="18"/>
  <c r="AM144" i="21"/>
  <c r="AB63" i="5"/>
  <c r="AM62" i="21"/>
  <c r="AB79" i="5"/>
  <c r="AM76" i="21"/>
  <c r="G60" i="18"/>
  <c r="AM60" i="21"/>
  <c r="G81" i="18"/>
  <c r="AM81" i="21"/>
  <c r="G18" i="18"/>
  <c r="AM18" i="21"/>
  <c r="AB131" i="5"/>
  <c r="AM126" i="21"/>
  <c r="AB188" i="5"/>
  <c r="AM174" i="21"/>
  <c r="AB52" i="5"/>
  <c r="AM51" i="21"/>
  <c r="G89" i="18"/>
  <c r="AM89" i="21"/>
  <c r="G94" i="18"/>
  <c r="AM94" i="21"/>
  <c r="AB33" i="5"/>
  <c r="AB92" i="5"/>
  <c r="AB147" i="5"/>
  <c r="G142" i="18"/>
  <c r="AB84" i="5"/>
  <c r="G66" i="18"/>
  <c r="AB61" i="5"/>
  <c r="AB156" i="5"/>
  <c r="G51" i="18"/>
  <c r="G65" i="18"/>
  <c r="H150" i="18"/>
  <c r="AO150" i="21"/>
  <c r="AD154" i="5"/>
  <c r="AO149" i="21"/>
  <c r="AD96" i="5"/>
  <c r="AO93" i="21"/>
  <c r="AD19" i="5"/>
  <c r="AO19" i="21"/>
  <c r="AD132" i="5"/>
  <c r="AO127" i="21"/>
  <c r="H126" i="18"/>
  <c r="AO126" i="21"/>
  <c r="H125" i="18"/>
  <c r="AO125" i="21"/>
  <c r="AD84" i="5"/>
  <c r="AO81" i="21"/>
  <c r="AD133" i="5"/>
  <c r="AO128" i="21"/>
  <c r="AD124" i="5"/>
  <c r="AO119" i="21"/>
  <c r="AD79" i="5"/>
  <c r="AO76" i="21"/>
  <c r="AD116" i="5"/>
  <c r="AO111" i="21"/>
  <c r="AD194" i="5"/>
  <c r="AO167" i="21"/>
  <c r="AO180" i="21"/>
  <c r="AD42" i="5"/>
  <c r="AO41" i="21"/>
  <c r="AD68" i="5"/>
  <c r="AO67" i="21"/>
  <c r="H129" i="18"/>
  <c r="AO129" i="21"/>
  <c r="H113" i="18"/>
  <c r="AO113" i="21"/>
  <c r="AD28" i="5"/>
  <c r="AO28" i="21"/>
  <c r="AD150" i="5"/>
  <c r="AO145" i="21"/>
  <c r="AD40" i="5"/>
  <c r="AO39" i="21"/>
  <c r="H104" i="18"/>
  <c r="AO104" i="21"/>
  <c r="AD175" i="5"/>
  <c r="AO162" i="21"/>
  <c r="AD111" i="5"/>
  <c r="AO108" i="21"/>
  <c r="AD82" i="5"/>
  <c r="AO79" i="21"/>
  <c r="AD54" i="5"/>
  <c r="AO53" i="21"/>
  <c r="AD81" i="5"/>
  <c r="AO78" i="21"/>
  <c r="H144" i="18"/>
  <c r="AO144" i="21"/>
  <c r="H120" i="18"/>
  <c r="AO120" i="21"/>
  <c r="H37" i="18"/>
  <c r="AO37" i="21"/>
  <c r="AD147" i="5"/>
  <c r="AO142" i="21"/>
  <c r="AD187" i="5"/>
  <c r="AO173" i="21"/>
  <c r="AD25" i="5"/>
  <c r="AO25" i="21"/>
  <c r="AD173" i="5"/>
  <c r="AO160" i="21"/>
  <c r="H177" i="18"/>
  <c r="AO177" i="21"/>
  <c r="AD137" i="5"/>
  <c r="AO132" i="21"/>
  <c r="AD91" i="5"/>
  <c r="AO88" i="21"/>
  <c r="G108" i="18"/>
  <c r="AM108" i="21"/>
  <c r="AB172" i="5"/>
  <c r="AM159" i="21"/>
  <c r="G115" i="18"/>
  <c r="AM115" i="21"/>
  <c r="AB78" i="5"/>
  <c r="AM75" i="21"/>
  <c r="G83" i="18"/>
  <c r="AM83" i="21"/>
  <c r="AB184" i="5"/>
  <c r="AM170" i="21"/>
  <c r="G85" i="18"/>
  <c r="AM85" i="21"/>
  <c r="AB168" i="5"/>
  <c r="AM155" i="21"/>
  <c r="G77" i="18"/>
  <c r="AM77" i="21"/>
  <c r="G82" i="18"/>
  <c r="AM82" i="21"/>
  <c r="G15" i="18"/>
  <c r="AM15" i="21"/>
  <c r="AB59" i="5"/>
  <c r="AM58" i="21"/>
  <c r="AB177" i="5"/>
  <c r="AM164" i="21"/>
  <c r="AB56" i="5"/>
  <c r="AM55" i="21"/>
  <c r="BG146" i="21"/>
  <c r="BE146" i="21" s="1"/>
  <c r="BA146" i="21" s="1"/>
  <c r="BG110" i="21"/>
  <c r="BE110" i="21" s="1"/>
  <c r="BA110" i="21" s="1"/>
  <c r="BG111" i="21"/>
  <c r="BE111" i="21" s="1"/>
  <c r="BA111" i="21" s="1"/>
  <c r="BG153" i="21"/>
  <c r="BE153" i="21" s="1"/>
  <c r="BA153" i="21" s="1"/>
  <c r="BG161" i="21"/>
  <c r="BE161" i="21" s="1"/>
  <c r="BA161" i="21" s="1"/>
  <c r="BG119" i="21"/>
  <c r="BE119" i="21" s="1"/>
  <c r="BA119" i="21" s="1"/>
  <c r="AV183" i="5"/>
  <c r="AT183" i="5" s="1"/>
  <c r="AP183" i="5" s="1"/>
  <c r="AB14" i="5"/>
  <c r="AM14" i="21"/>
  <c r="G138" i="18"/>
  <c r="AM138" i="21"/>
  <c r="G50" i="18"/>
  <c r="AM50" i="21"/>
  <c r="AB121" i="5"/>
  <c r="AM116" i="21"/>
  <c r="G167" i="18"/>
  <c r="AM167" i="21"/>
  <c r="AB155" i="5"/>
  <c r="AM150" i="21"/>
  <c r="AB21" i="5"/>
  <c r="AM21" i="21"/>
  <c r="AB136" i="5"/>
  <c r="AM131" i="21"/>
  <c r="G145" i="18"/>
  <c r="AM145" i="21"/>
  <c r="AB42" i="5"/>
  <c r="AM41" i="21"/>
  <c r="G45" i="18"/>
  <c r="I43" i="18" s="1"/>
  <c r="AM45" i="21"/>
  <c r="AB40" i="5"/>
  <c r="AM39" i="21"/>
  <c r="AB112" i="5"/>
  <c r="AM109" i="21"/>
  <c r="AB194" i="5"/>
  <c r="AM180" i="21"/>
  <c r="AD179" i="5"/>
  <c r="AO166" i="21"/>
  <c r="AO179" i="21"/>
  <c r="AD138" i="5"/>
  <c r="AO133" i="21"/>
  <c r="H148" i="18"/>
  <c r="AO148" i="21"/>
  <c r="AD23" i="5"/>
  <c r="AO23" i="21"/>
  <c r="AD94" i="5"/>
  <c r="AO91" i="21"/>
  <c r="AD112" i="5"/>
  <c r="AO109" i="21"/>
  <c r="H157" i="18"/>
  <c r="AO157" i="21"/>
  <c r="H59" i="18"/>
  <c r="AO59" i="21"/>
  <c r="AD136" i="5"/>
  <c r="AO131" i="21"/>
  <c r="AD148" i="5"/>
  <c r="AO143" i="21"/>
  <c r="AD127" i="5"/>
  <c r="AO122" i="21"/>
  <c r="AD26" i="5"/>
  <c r="AO26" i="21"/>
  <c r="H55" i="18"/>
  <c r="AO55" i="21"/>
  <c r="AD86" i="5"/>
  <c r="AO83" i="21"/>
  <c r="AD177" i="5"/>
  <c r="AO164" i="21"/>
  <c r="AD108" i="5"/>
  <c r="AO105" i="21"/>
  <c r="AD171" i="5"/>
  <c r="AO158" i="21"/>
  <c r="AD183" i="5"/>
  <c r="AO169" i="21"/>
  <c r="AD102" i="5"/>
  <c r="AO99" i="21"/>
  <c r="H152" i="18"/>
  <c r="AO152" i="21"/>
  <c r="AD89" i="5"/>
  <c r="AO86" i="21"/>
  <c r="H45" i="18"/>
  <c r="AO45" i="21"/>
  <c r="H101" i="18"/>
  <c r="AO101" i="21"/>
  <c r="H18" i="18"/>
  <c r="AO18" i="21"/>
  <c r="AD97" i="5"/>
  <c r="AO94" i="21"/>
  <c r="AD39" i="5"/>
  <c r="AO38" i="21"/>
  <c r="AD83" i="5"/>
  <c r="AO80" i="21"/>
  <c r="AD129" i="5"/>
  <c r="AO124" i="21"/>
  <c r="AD33" i="5"/>
  <c r="AO32" i="21"/>
  <c r="H61" i="18"/>
  <c r="AO61" i="21"/>
  <c r="AD75" i="5"/>
  <c r="AO72" i="21"/>
  <c r="H12" i="18"/>
  <c r="AO12" i="21"/>
  <c r="AB81" i="5"/>
  <c r="AM78" i="21"/>
  <c r="AB103" i="5"/>
  <c r="AM100" i="21"/>
  <c r="AB36" i="5"/>
  <c r="AM35" i="21"/>
  <c r="G171" i="18"/>
  <c r="AM171" i="21"/>
  <c r="AB89" i="5"/>
  <c r="AM86" i="21"/>
  <c r="AB49" i="5"/>
  <c r="AM48" i="21"/>
  <c r="AB35" i="5"/>
  <c r="AM34" i="21"/>
  <c r="AB64" i="5"/>
  <c r="AM63" i="21"/>
  <c r="G28" i="18"/>
  <c r="AM28" i="21"/>
  <c r="G49" i="18"/>
  <c r="AM49" i="21"/>
  <c r="AB125" i="5"/>
  <c r="AM120" i="21"/>
  <c r="G29" i="18"/>
  <c r="AM29" i="21"/>
  <c r="BG124" i="21"/>
  <c r="BG75" i="21"/>
  <c r="BE75" i="21" s="1"/>
  <c r="BA75" i="21" s="1"/>
  <c r="BG34" i="21"/>
  <c r="BE34" i="21" s="1"/>
  <c r="BA34" i="21" s="1"/>
  <c r="BG118" i="21"/>
  <c r="BG112" i="21"/>
  <c r="BE112" i="21" s="1"/>
  <c r="BA112" i="21" s="1"/>
  <c r="BG47" i="21"/>
  <c r="BE47" i="21" s="1"/>
  <c r="BA47" i="21" s="1"/>
  <c r="BG133" i="21"/>
  <c r="BE133" i="21" s="1"/>
  <c r="BA133" i="21" s="1"/>
  <c r="AV63" i="5"/>
  <c r="AT63" i="5" s="1"/>
  <c r="AP63" i="5" s="1"/>
  <c r="AB183" i="5"/>
  <c r="AM169" i="21"/>
  <c r="AB132" i="5"/>
  <c r="AM127" i="21"/>
  <c r="AB116" i="5"/>
  <c r="AM111" i="21"/>
  <c r="G69" i="18"/>
  <c r="AM69" i="21"/>
  <c r="AB175" i="5"/>
  <c r="AM162" i="21"/>
  <c r="AB124" i="5"/>
  <c r="AM119" i="21"/>
  <c r="G107" i="18"/>
  <c r="AM107" i="21"/>
  <c r="D7" i="18"/>
  <c r="AO6" i="21"/>
  <c r="AB105" i="5"/>
  <c r="AM102" i="21"/>
  <c r="AB31" i="5"/>
  <c r="AM31" i="21"/>
  <c r="AB145" i="5"/>
  <c r="AM140" i="21"/>
  <c r="G136" i="18"/>
  <c r="I134" i="18" s="1"/>
  <c r="AM136" i="21"/>
  <c r="G166" i="18"/>
  <c r="AM166" i="21"/>
  <c r="G158" i="18"/>
  <c r="AM158" i="21"/>
  <c r="G93" i="18"/>
  <c r="AB17" i="5"/>
  <c r="AB98" i="5"/>
  <c r="G100" i="18"/>
  <c r="G92" i="18"/>
  <c r="AB28" i="5"/>
  <c r="G165" i="18"/>
  <c r="AB107" i="5"/>
  <c r="G99" i="18"/>
  <c r="AB149" i="5"/>
  <c r="AB102" i="5"/>
  <c r="AB178" i="5"/>
  <c r="G95" i="18"/>
  <c r="G104" i="18"/>
  <c r="AB154" i="5"/>
  <c r="G17" i="18"/>
  <c r="G78" i="18"/>
  <c r="I76" i="18" s="1"/>
  <c r="D77" i="18" s="1"/>
  <c r="W80" i="5" s="1"/>
  <c r="G31" i="18"/>
  <c r="G111" i="18"/>
  <c r="AB65" i="5"/>
  <c r="AB71" i="5"/>
  <c r="H42" i="18"/>
  <c r="AO42" i="21"/>
  <c r="AD44" i="5"/>
  <c r="AO43" i="21"/>
  <c r="AD67" i="5"/>
  <c r="AO66" i="21"/>
  <c r="H60" i="18"/>
  <c r="AO60" i="21"/>
  <c r="H33" i="18"/>
  <c r="AO33" i="21"/>
  <c r="H73" i="18"/>
  <c r="AO73" i="21"/>
  <c r="AD192" i="5"/>
  <c r="AO178" i="21"/>
  <c r="AD101" i="5"/>
  <c r="AO98" i="21"/>
  <c r="H168" i="18"/>
  <c r="J164" i="18" s="1"/>
  <c r="E165" i="18" s="1"/>
  <c r="AO165" i="21"/>
  <c r="AD16" i="5"/>
  <c r="AO16" i="21"/>
  <c r="AD71" i="5"/>
  <c r="AO69" i="21"/>
  <c r="H117" i="18"/>
  <c r="AO117" i="21"/>
  <c r="AD17" i="5"/>
  <c r="AO17" i="21"/>
  <c r="AD98" i="5"/>
  <c r="AO95" i="21"/>
  <c r="AD88" i="5"/>
  <c r="AO85" i="21"/>
  <c r="AD166" i="5"/>
  <c r="AO153" i="21"/>
  <c r="AD30" i="5"/>
  <c r="AO30" i="21"/>
  <c r="AD69" i="5"/>
  <c r="AO68" i="21"/>
  <c r="AD41" i="5"/>
  <c r="AO40" i="21"/>
  <c r="AD151" i="5"/>
  <c r="AO146" i="21"/>
  <c r="AD59" i="5"/>
  <c r="AO58" i="21"/>
  <c r="AD189" i="5"/>
  <c r="AO175" i="21"/>
  <c r="AD14" i="5"/>
  <c r="AO14" i="21"/>
  <c r="H24" i="18"/>
  <c r="AO24" i="21"/>
  <c r="H84" i="18"/>
  <c r="AO84" i="21"/>
  <c r="H107" i="18"/>
  <c r="AO107" i="21"/>
  <c r="AD176" i="5"/>
  <c r="AO163" i="21"/>
  <c r="AD168" i="5"/>
  <c r="AO155" i="21"/>
  <c r="AD167" i="5"/>
  <c r="AO154" i="21"/>
  <c r="AD146" i="5"/>
  <c r="AO141" i="21"/>
  <c r="H51" i="18"/>
  <c r="AO51" i="21"/>
  <c r="H77" i="18"/>
  <c r="AO77" i="21"/>
  <c r="H44" i="18"/>
  <c r="AO44" i="21"/>
  <c r="AD174" i="5"/>
  <c r="AO161" i="21"/>
  <c r="H147" i="18"/>
  <c r="AO147" i="21"/>
  <c r="AB133" i="5"/>
  <c r="AM128" i="21"/>
  <c r="AB127" i="5"/>
  <c r="AM122" i="21"/>
  <c r="AB157" i="5"/>
  <c r="AM152" i="21"/>
  <c r="AB123" i="5"/>
  <c r="AM118" i="21"/>
  <c r="AB192" i="5"/>
  <c r="AM178" i="21"/>
  <c r="AB82" i="5"/>
  <c r="AM79" i="21"/>
  <c r="AB76" i="5"/>
  <c r="AM73" i="21"/>
  <c r="G163" i="18"/>
  <c r="AM163" i="21"/>
  <c r="G27" i="18"/>
  <c r="AM27" i="21"/>
  <c r="AB166" i="5"/>
  <c r="AM153" i="21"/>
  <c r="G25" i="18"/>
  <c r="AM25" i="21"/>
  <c r="G40" i="18"/>
  <c r="AM40" i="21"/>
  <c r="AB62" i="5"/>
  <c r="AM61" i="21"/>
  <c r="G26" i="18"/>
  <c r="AM26" i="21"/>
  <c r="AB174" i="5"/>
  <c r="AM161" i="21"/>
  <c r="AB128" i="5"/>
  <c r="AM123" i="21"/>
  <c r="AG7" i="5"/>
  <c r="AV10" i="5"/>
  <c r="AT10" i="5" s="1"/>
  <c r="AP10" i="5" s="1"/>
  <c r="AV124" i="5"/>
  <c r="AT124" i="5" s="1"/>
  <c r="AP124" i="5" s="1"/>
  <c r="AV151" i="5"/>
  <c r="AT151" i="5" s="1"/>
  <c r="AP151" i="5" s="1"/>
  <c r="AV100" i="5"/>
  <c r="AT100" i="5" s="1"/>
  <c r="AP100" i="5" s="1"/>
  <c r="AV78" i="5"/>
  <c r="AT78" i="5" s="1"/>
  <c r="AP78" i="5" s="1"/>
  <c r="AV117" i="5"/>
  <c r="AT117" i="5" s="1"/>
  <c r="AP117" i="5" s="1"/>
  <c r="AV166" i="5"/>
  <c r="AT166" i="5" s="1"/>
  <c r="AP166" i="5" s="1"/>
  <c r="AV123" i="5"/>
  <c r="AV62" i="5"/>
  <c r="AV48" i="5"/>
  <c r="AT48" i="5" s="1"/>
  <c r="AP48" i="5" s="1"/>
  <c r="AV146" i="5"/>
  <c r="AT146" i="5" s="1"/>
  <c r="AP146" i="5" s="1"/>
  <c r="AV20" i="5"/>
  <c r="AT20" i="5" s="1"/>
  <c r="AP20" i="5" s="1"/>
  <c r="AV174" i="5"/>
  <c r="AT174" i="5" s="1"/>
  <c r="AP174" i="5" s="1"/>
  <c r="AV173" i="5"/>
  <c r="AV138" i="5"/>
  <c r="AT138" i="5" s="1"/>
  <c r="AP138" i="5" s="1"/>
  <c r="AV116" i="5"/>
  <c r="AT116" i="5" s="1"/>
  <c r="AP116" i="5" s="1"/>
  <c r="BG61" i="21"/>
  <c r="BG97" i="21"/>
  <c r="BE97" i="21" s="1"/>
  <c r="BA97" i="21" s="1"/>
  <c r="BG160" i="21"/>
  <c r="BG10" i="21"/>
  <c r="BE10" i="21" s="1"/>
  <c r="BA10" i="21" s="1"/>
  <c r="BG20" i="21"/>
  <c r="BE20" i="21" s="1"/>
  <c r="BA20" i="21" s="1"/>
  <c r="AV35" i="5"/>
  <c r="AT35" i="5" s="1"/>
  <c r="AP35" i="5" s="1"/>
  <c r="AB11" i="5"/>
  <c r="AM11" i="21"/>
  <c r="AB130" i="5"/>
  <c r="AM125" i="21"/>
  <c r="AB94" i="5"/>
  <c r="AM91" i="21"/>
  <c r="AB55" i="5"/>
  <c r="AM54" i="21"/>
  <c r="G147" i="18"/>
  <c r="AM147" i="21"/>
  <c r="AB20" i="5"/>
  <c r="AM20" i="21"/>
  <c r="AB47" i="5"/>
  <c r="AM46" i="21"/>
  <c r="AB9" i="5"/>
  <c r="AM9" i="21"/>
  <c r="AB87" i="5"/>
  <c r="AM84" i="21"/>
  <c r="G80" i="18"/>
  <c r="AM80" i="21"/>
  <c r="G173" i="18"/>
  <c r="AM173" i="21"/>
  <c r="AB148" i="5"/>
  <c r="AM143" i="21"/>
  <c r="AB137" i="5"/>
  <c r="AM132" i="21"/>
  <c r="AD113" i="5"/>
  <c r="AD122" i="5"/>
  <c r="H17" i="18"/>
  <c r="H16" i="18"/>
  <c r="H38" i="18"/>
  <c r="H127" i="18"/>
  <c r="AD80" i="5"/>
  <c r="AD191" i="5"/>
  <c r="H68" i="18"/>
  <c r="AD87" i="5"/>
  <c r="H30" i="18"/>
  <c r="AD24" i="5"/>
  <c r="AD110" i="5"/>
  <c r="AD12" i="5"/>
  <c r="H80" i="18"/>
  <c r="H40" i="18"/>
  <c r="AD178" i="5"/>
  <c r="AD45" i="5"/>
  <c r="AD85" i="5"/>
  <c r="AD106" i="5"/>
  <c r="AD128" i="5"/>
  <c r="AD118" i="5"/>
  <c r="H108" i="18"/>
  <c r="AD27" i="5"/>
  <c r="AD155" i="5"/>
  <c r="H93" i="18"/>
  <c r="H54" i="18"/>
  <c r="H154" i="18"/>
  <c r="H142" i="18"/>
  <c r="H171" i="18"/>
  <c r="H9" i="18"/>
  <c r="H132" i="18"/>
  <c r="AD90" i="5"/>
  <c r="H172" i="18"/>
  <c r="AD72" i="5"/>
  <c r="H89" i="18"/>
  <c r="H116" i="18"/>
  <c r="H151" i="18"/>
  <c r="AD152" i="5"/>
  <c r="AD29" i="5"/>
  <c r="AD145" i="5"/>
  <c r="AD58" i="5"/>
  <c r="H100" i="18"/>
  <c r="AD123" i="5"/>
  <c r="AD77" i="5"/>
  <c r="J134" i="18"/>
  <c r="E135" i="18" s="1"/>
  <c r="J137" i="18"/>
  <c r="E138" i="18" s="1"/>
  <c r="H130" i="18"/>
  <c r="AD62" i="5"/>
  <c r="H114" i="18"/>
  <c r="H92" i="18"/>
  <c r="H159" i="18"/>
  <c r="H124" i="18"/>
  <c r="H106" i="18"/>
  <c r="H175" i="18"/>
  <c r="AD190" i="5"/>
  <c r="AD43" i="5"/>
  <c r="AD18" i="5"/>
  <c r="H15" i="18"/>
  <c r="H95" i="18"/>
  <c r="AD50" i="5"/>
  <c r="H69" i="18"/>
  <c r="AD56" i="5"/>
  <c r="AD52" i="5"/>
  <c r="H158" i="18"/>
  <c r="H156" i="18"/>
  <c r="H64" i="18"/>
  <c r="H94" i="18"/>
  <c r="H173" i="18"/>
  <c r="H49" i="18"/>
  <c r="H160" i="18"/>
  <c r="AD170" i="5"/>
  <c r="AD13" i="5"/>
  <c r="H85" i="18"/>
  <c r="H66" i="18"/>
  <c r="H22" i="18"/>
  <c r="H52" i="18"/>
  <c r="AD76" i="5"/>
  <c r="AD153" i="5"/>
  <c r="H32" i="18"/>
  <c r="H163" i="18"/>
  <c r="H91" i="18"/>
  <c r="AD157" i="5"/>
  <c r="AD65" i="5"/>
  <c r="AD104" i="5"/>
  <c r="AD46" i="5"/>
  <c r="AD61" i="5"/>
  <c r="AD34" i="5"/>
  <c r="H111" i="18"/>
  <c r="H65" i="18"/>
  <c r="H25" i="18"/>
  <c r="H83" i="18"/>
  <c r="H23" i="18"/>
  <c r="H131" i="18"/>
  <c r="H99" i="18"/>
  <c r="AD60" i="5"/>
  <c r="AD107" i="5"/>
  <c r="AD31" i="5"/>
  <c r="AD20" i="5" s="1"/>
  <c r="H36" i="18"/>
  <c r="H179" i="18"/>
  <c r="H50" i="18"/>
  <c r="AD134" i="5"/>
  <c r="H105" i="18"/>
  <c r="AD47" i="5"/>
  <c r="AD125" i="5"/>
  <c r="H26" i="18"/>
  <c r="H162" i="18"/>
  <c r="AD53" i="5"/>
  <c r="H128" i="18"/>
  <c r="H28" i="18"/>
  <c r="H78" i="18"/>
  <c r="AD180" i="5"/>
  <c r="AD130" i="5"/>
  <c r="H122" i="18"/>
  <c r="J121" i="18" s="1"/>
  <c r="E123" i="18" s="1"/>
  <c r="H46" i="18"/>
  <c r="H109" i="18"/>
  <c r="H180" i="18"/>
  <c r="H27" i="18"/>
  <c r="AD66" i="5"/>
  <c r="AD149" i="5"/>
  <c r="H31" i="18"/>
  <c r="H56" i="18"/>
  <c r="AD131" i="5"/>
  <c r="AD193" i="5"/>
  <c r="AD51" i="5"/>
  <c r="H145" i="18"/>
  <c r="AD38" i="5"/>
  <c r="H41" i="18"/>
  <c r="H149" i="18"/>
  <c r="AD37" i="5"/>
  <c r="H81" i="18"/>
  <c r="H43" i="18"/>
  <c r="H19" i="18"/>
  <c r="I121" i="18"/>
  <c r="D122" i="18" s="1"/>
  <c r="S13" i="5"/>
  <c r="V13" i="5" s="1"/>
  <c r="S76" i="5"/>
  <c r="K73" i="18" s="1"/>
  <c r="G73" i="18" s="1"/>
  <c r="K70" i="18"/>
  <c r="G70" i="18" s="1"/>
  <c r="V72" i="5"/>
  <c r="S75" i="5"/>
  <c r="T13" i="5"/>
  <c r="V77" i="5"/>
  <c r="K74" i="18"/>
  <c r="G74" i="18" s="1"/>
  <c r="T72" i="5"/>
  <c r="V94" i="5"/>
  <c r="K91" i="18"/>
  <c r="G91" i="18" s="1"/>
  <c r="I48" i="18" l="1"/>
  <c r="D49" i="18" s="1"/>
  <c r="W50" i="5" s="1"/>
  <c r="I58" i="18"/>
  <c r="D59" i="18" s="1"/>
  <c r="AH59" i="21" s="1"/>
  <c r="I31" i="18"/>
  <c r="D32" i="18" s="1"/>
  <c r="J39" i="18"/>
  <c r="E42" i="18" s="1"/>
  <c r="AJ42" i="21" s="1"/>
  <c r="J31" i="18"/>
  <c r="E33" i="18" s="1"/>
  <c r="AD78" i="5"/>
  <c r="I126" i="18"/>
  <c r="D128" i="18" s="1"/>
  <c r="AH128" i="21" s="1"/>
  <c r="J58" i="18"/>
  <c r="E59" i="18" s="1"/>
  <c r="AJ59" i="21" s="1"/>
  <c r="J43" i="18"/>
  <c r="E45" i="18" s="1"/>
  <c r="Y46" i="5" s="1"/>
  <c r="I137" i="18"/>
  <c r="D139" i="18" s="1"/>
  <c r="I112" i="18"/>
  <c r="D113" i="18" s="1"/>
  <c r="W118" i="5" s="1"/>
  <c r="I155" i="18"/>
  <c r="D156" i="18" s="1"/>
  <c r="W169" i="5" s="1"/>
  <c r="I174" i="18"/>
  <c r="D177" i="18" s="1"/>
  <c r="AH177" i="21" s="1"/>
  <c r="I79" i="18"/>
  <c r="D87" i="18" s="1"/>
  <c r="W90" i="5" s="1"/>
  <c r="I98" i="18"/>
  <c r="D100" i="18" s="1"/>
  <c r="W103" i="5" s="1"/>
  <c r="I102" i="18"/>
  <c r="D108" i="18" s="1"/>
  <c r="AH108" i="21" s="1"/>
  <c r="I21" i="18"/>
  <c r="D23" i="18" s="1"/>
  <c r="W23" i="5" s="1"/>
  <c r="I14" i="18"/>
  <c r="D15" i="18" s="1"/>
  <c r="W15" i="5" s="1"/>
  <c r="I35" i="18"/>
  <c r="D37" i="18" s="1"/>
  <c r="AH37" i="21" s="1"/>
  <c r="I86" i="18"/>
  <c r="I67" i="18"/>
  <c r="D70" i="18" s="1"/>
  <c r="I164" i="18"/>
  <c r="D166" i="18" s="1"/>
  <c r="W179" i="5" s="1"/>
  <c r="D135" i="18"/>
  <c r="D136" i="18"/>
  <c r="AH136" i="21" s="1"/>
  <c r="I143" i="18"/>
  <c r="D144" i="18" s="1"/>
  <c r="W149" i="5" s="1"/>
  <c r="I63" i="18"/>
  <c r="D66" i="18" s="1"/>
  <c r="AH66" i="21" s="1"/>
  <c r="J143" i="18"/>
  <c r="E144" i="18" s="1"/>
  <c r="AJ144" i="21" s="1"/>
  <c r="I90" i="18"/>
  <c r="D91" i="18" s="1"/>
  <c r="I170" i="18"/>
  <c r="I39" i="18"/>
  <c r="D41" i="18" s="1"/>
  <c r="W42" i="5" s="1"/>
  <c r="AD10" i="5"/>
  <c r="J86" i="18"/>
  <c r="I146" i="18"/>
  <c r="D148" i="18" s="1"/>
  <c r="AH148" i="21" s="1"/>
  <c r="E136" i="18"/>
  <c r="Y141" i="5" s="1"/>
  <c r="AD63" i="5"/>
  <c r="AO20" i="21"/>
  <c r="J112" i="18"/>
  <c r="E114" i="18" s="1"/>
  <c r="Y119" i="5" s="1"/>
  <c r="J76" i="18"/>
  <c r="E77" i="18" s="1"/>
  <c r="AJ77" i="21" s="1"/>
  <c r="J116" i="18"/>
  <c r="E140" i="18" s="1"/>
  <c r="AD48" i="5"/>
  <c r="AO62" i="21"/>
  <c r="J124" i="18"/>
  <c r="E125" i="18" s="1"/>
  <c r="D44" i="18"/>
  <c r="D45" i="18"/>
  <c r="W127" i="5"/>
  <c r="AH122" i="21"/>
  <c r="AO34" i="21"/>
  <c r="AO47" i="21"/>
  <c r="AD35" i="5"/>
  <c r="Y143" i="5"/>
  <c r="AJ138" i="21"/>
  <c r="AH77" i="21"/>
  <c r="AO75" i="21"/>
  <c r="Y128" i="5"/>
  <c r="AJ123" i="21"/>
  <c r="J174" i="18"/>
  <c r="E177" i="18" s="1"/>
  <c r="AO97" i="21"/>
  <c r="D78" i="18"/>
  <c r="AH78" i="21" s="1"/>
  <c r="AD100" i="5"/>
  <c r="Y140" i="5"/>
  <c r="AJ135" i="21"/>
  <c r="AB6" i="5"/>
  <c r="AM6" i="21"/>
  <c r="AO10" i="21"/>
  <c r="W194" i="5"/>
  <c r="AH180" i="21"/>
  <c r="W55" i="5"/>
  <c r="AH54" i="21"/>
  <c r="J14" i="18"/>
  <c r="E17" i="18" s="1"/>
  <c r="J35" i="18"/>
  <c r="E38" i="18" s="1"/>
  <c r="J98" i="18"/>
  <c r="E100" i="18" s="1"/>
  <c r="J8" i="18"/>
  <c r="E61" i="18" s="1"/>
  <c r="J53" i="18"/>
  <c r="E54" i="18" s="1"/>
  <c r="J170" i="18"/>
  <c r="E173" i="18" s="1"/>
  <c r="E167" i="18"/>
  <c r="E139" i="18"/>
  <c r="J146" i="18"/>
  <c r="E149" i="18" s="1"/>
  <c r="J90" i="18"/>
  <c r="E91" i="18" s="1"/>
  <c r="J155" i="18"/>
  <c r="E156" i="18" s="1"/>
  <c r="E168" i="18"/>
  <c r="J102" i="18"/>
  <c r="E105" i="18" s="1"/>
  <c r="E166" i="18"/>
  <c r="J178" i="18"/>
  <c r="E179" i="18" s="1"/>
  <c r="J48" i="18"/>
  <c r="E50" i="18" s="1"/>
  <c r="J63" i="18"/>
  <c r="E66" i="18" s="1"/>
  <c r="J126" i="18"/>
  <c r="E129" i="18" s="1"/>
  <c r="J79" i="18"/>
  <c r="E82" i="18" s="1"/>
  <c r="J21" i="18"/>
  <c r="E23" i="18" s="1"/>
  <c r="D179" i="18"/>
  <c r="D123" i="18"/>
  <c r="V76" i="5"/>
  <c r="K13" i="18"/>
  <c r="G13" i="18" s="1"/>
  <c r="I11" i="18" s="1"/>
  <c r="D13" i="18" s="1"/>
  <c r="E122" i="18"/>
  <c r="D55" i="18"/>
  <c r="D57" i="18"/>
  <c r="D56" i="18"/>
  <c r="L70" i="18"/>
  <c r="H70" i="18" s="1"/>
  <c r="J67" i="18" s="1"/>
  <c r="X72" i="5"/>
  <c r="X13" i="5"/>
  <c r="L13" i="18"/>
  <c r="H13" i="18" s="1"/>
  <c r="J11" i="18" s="1"/>
  <c r="V75" i="5"/>
  <c r="K72" i="18"/>
  <c r="G72" i="18" s="1"/>
  <c r="I71" i="18" s="1"/>
  <c r="D33" i="18" l="1"/>
  <c r="W34" i="5" s="1"/>
  <c r="D29" i="18"/>
  <c r="AH29" i="21" s="1"/>
  <c r="D51" i="18"/>
  <c r="AH51" i="21" s="1"/>
  <c r="D60" i="18"/>
  <c r="AH60" i="21" s="1"/>
  <c r="AG58" i="21" s="1"/>
  <c r="D138" i="18"/>
  <c r="AH138" i="21" s="1"/>
  <c r="D52" i="18"/>
  <c r="W53" i="5" s="1"/>
  <c r="W191" i="5"/>
  <c r="Y60" i="5"/>
  <c r="AH49" i="21"/>
  <c r="D157" i="18"/>
  <c r="W170" i="5" s="1"/>
  <c r="D50" i="18"/>
  <c r="W51" i="5" s="1"/>
  <c r="W111" i="5"/>
  <c r="W38" i="5"/>
  <c r="D104" i="18"/>
  <c r="W107" i="5" s="1"/>
  <c r="E60" i="18"/>
  <c r="AJ60" i="21" s="1"/>
  <c r="E32" i="18"/>
  <c r="Y33" i="5" s="1"/>
  <c r="E41" i="18"/>
  <c r="Y42" i="5" s="1"/>
  <c r="D175" i="18"/>
  <c r="W189" i="5" s="1"/>
  <c r="D106" i="18"/>
  <c r="W109" i="5" s="1"/>
  <c r="D103" i="18"/>
  <c r="AH103" i="21" s="1"/>
  <c r="Y43" i="5"/>
  <c r="AH156" i="21"/>
  <c r="D158" i="18"/>
  <c r="D94" i="18"/>
  <c r="AH94" i="21" s="1"/>
  <c r="D130" i="18"/>
  <c r="W135" i="5" s="1"/>
  <c r="D149" i="18"/>
  <c r="AH149" i="21" s="1"/>
  <c r="E40" i="18"/>
  <c r="Y41" i="5" s="1"/>
  <c r="D95" i="18"/>
  <c r="W98" i="5" s="1"/>
  <c r="D36" i="18"/>
  <c r="AH36" i="21" s="1"/>
  <c r="D99" i="18"/>
  <c r="W102" i="5" s="1"/>
  <c r="V101" i="5" s="1"/>
  <c r="D80" i="18"/>
  <c r="W83" i="5" s="1"/>
  <c r="D167" i="18"/>
  <c r="W180" i="5" s="1"/>
  <c r="W133" i="5"/>
  <c r="D129" i="18"/>
  <c r="W134" i="5" s="1"/>
  <c r="D127" i="18"/>
  <c r="AH127" i="21" s="1"/>
  <c r="D88" i="18"/>
  <c r="W91" i="5" s="1"/>
  <c r="AJ45" i="21"/>
  <c r="AA45" i="21" s="1"/>
  <c r="D131" i="18"/>
  <c r="AH131" i="21" s="1"/>
  <c r="D17" i="18"/>
  <c r="AH17" i="21" s="1"/>
  <c r="D82" i="18"/>
  <c r="AH82" i="21" s="1"/>
  <c r="D176" i="18"/>
  <c r="W190" i="5" s="1"/>
  <c r="D18" i="18"/>
  <c r="W18" i="5" s="1"/>
  <c r="D165" i="18"/>
  <c r="AH165" i="21" s="1"/>
  <c r="AH15" i="21"/>
  <c r="D84" i="18"/>
  <c r="AH113" i="21"/>
  <c r="E44" i="18"/>
  <c r="Y45" i="5" s="1"/>
  <c r="AH144" i="21"/>
  <c r="AH166" i="21"/>
  <c r="D89" i="18"/>
  <c r="W92" i="5" s="1"/>
  <c r="D114" i="18"/>
  <c r="W119" i="5" s="1"/>
  <c r="V117" i="5" s="1"/>
  <c r="W144" i="5"/>
  <c r="AH139" i="21"/>
  <c r="D93" i="18"/>
  <c r="AH93" i="21" s="1"/>
  <c r="D24" i="18"/>
  <c r="AH24" i="21" s="1"/>
  <c r="D64" i="18"/>
  <c r="W65" i="5" s="1"/>
  <c r="D69" i="18"/>
  <c r="W71" i="5" s="1"/>
  <c r="D28" i="18"/>
  <c r="W28" i="5" s="1"/>
  <c r="AH100" i="21"/>
  <c r="AH23" i="21"/>
  <c r="D92" i="18"/>
  <c r="W95" i="5" s="1"/>
  <c r="D68" i="18"/>
  <c r="W69" i="5" s="1"/>
  <c r="D38" i="18"/>
  <c r="W39" i="5" s="1"/>
  <c r="D25" i="18"/>
  <c r="W25" i="5" s="1"/>
  <c r="D26" i="18"/>
  <c r="W26" i="5" s="1"/>
  <c r="D27" i="18"/>
  <c r="W27" i="5" s="1"/>
  <c r="D22" i="18"/>
  <c r="AH22" i="21" s="1"/>
  <c r="D16" i="18"/>
  <c r="W16" i="5" s="1"/>
  <c r="D107" i="18"/>
  <c r="W110" i="5" s="1"/>
  <c r="D145" i="18"/>
  <c r="D81" i="18"/>
  <c r="D83" i="18"/>
  <c r="D40" i="18"/>
  <c r="W41" i="5" s="1"/>
  <c r="D168" i="18"/>
  <c r="AH168" i="21" s="1"/>
  <c r="D105" i="18"/>
  <c r="W108" i="5" s="1"/>
  <c r="Y149" i="5"/>
  <c r="D85" i="18"/>
  <c r="W88" i="5" s="1"/>
  <c r="W81" i="5"/>
  <c r="V79" i="5" s="1"/>
  <c r="AJ136" i="21"/>
  <c r="AA136" i="21" s="1"/>
  <c r="W141" i="5"/>
  <c r="W67" i="5"/>
  <c r="E176" i="18"/>
  <c r="E145" i="18"/>
  <c r="Y150" i="5" s="1"/>
  <c r="D42" i="18"/>
  <c r="AH42" i="21" s="1"/>
  <c r="E175" i="18"/>
  <c r="AJ175" i="21" s="1"/>
  <c r="W60" i="5"/>
  <c r="AH87" i="21"/>
  <c r="D171" i="18"/>
  <c r="D173" i="18"/>
  <c r="D172" i="18"/>
  <c r="D65" i="18"/>
  <c r="AH65" i="21" s="1"/>
  <c r="AH135" i="21"/>
  <c r="AG134" i="21" s="1"/>
  <c r="W140" i="5"/>
  <c r="E78" i="18"/>
  <c r="AJ78" i="21" s="1"/>
  <c r="W153" i="5"/>
  <c r="K76" i="18"/>
  <c r="G76" i="18" s="1"/>
  <c r="X76" i="21"/>
  <c r="K143" i="18"/>
  <c r="G143" i="18" s="1"/>
  <c r="I141" i="18" s="1"/>
  <c r="D142" i="18" s="1"/>
  <c r="X143" i="21"/>
  <c r="E159" i="18"/>
  <c r="D150" i="18"/>
  <c r="AH150" i="21" s="1"/>
  <c r="D147" i="18"/>
  <c r="AH147" i="21" s="1"/>
  <c r="AH41" i="21"/>
  <c r="K155" i="18"/>
  <c r="G155" i="18" s="1"/>
  <c r="I153" i="18" s="1"/>
  <c r="D154" i="18" s="1"/>
  <c r="W167" i="5" s="1"/>
  <c r="X155" i="21"/>
  <c r="K170" i="18"/>
  <c r="G170" i="18" s="1"/>
  <c r="X170" i="21"/>
  <c r="K86" i="18"/>
  <c r="G86" i="18" s="1"/>
  <c r="K79" i="18"/>
  <c r="G79" i="18" s="1"/>
  <c r="X79" i="21"/>
  <c r="E80" i="18"/>
  <c r="AJ80" i="21" s="1"/>
  <c r="E117" i="18"/>
  <c r="D152" i="18"/>
  <c r="AH152" i="21" s="1"/>
  <c r="D151" i="18"/>
  <c r="AH151" i="21" s="1"/>
  <c r="AA123" i="21"/>
  <c r="E126" i="18"/>
  <c r="AG76" i="21"/>
  <c r="AJ114" i="21"/>
  <c r="Y80" i="5"/>
  <c r="E113" i="18"/>
  <c r="AJ113" i="21" s="1"/>
  <c r="E36" i="18"/>
  <c r="Y37" i="5" s="1"/>
  <c r="X139" i="5"/>
  <c r="AA135" i="21"/>
  <c r="AA59" i="21"/>
  <c r="Y85" i="5"/>
  <c r="AJ82" i="21"/>
  <c r="Y169" i="5"/>
  <c r="AJ156" i="21"/>
  <c r="AA77" i="21"/>
  <c r="W33" i="5"/>
  <c r="AH32" i="21"/>
  <c r="W128" i="5"/>
  <c r="AH123" i="21"/>
  <c r="Y134" i="5"/>
  <c r="AJ129" i="21"/>
  <c r="Y94" i="5"/>
  <c r="AJ91" i="21"/>
  <c r="Y187" i="5"/>
  <c r="AJ173" i="21"/>
  <c r="AA144" i="21"/>
  <c r="AA138" i="21"/>
  <c r="W46" i="5"/>
  <c r="AH45" i="21"/>
  <c r="Y127" i="5"/>
  <c r="X126" i="5" s="1"/>
  <c r="AJ122" i="21"/>
  <c r="Y178" i="5"/>
  <c r="AJ165" i="21"/>
  <c r="Y144" i="5"/>
  <c r="X142" i="5" s="1"/>
  <c r="AJ139" i="21"/>
  <c r="AA139" i="21" s="1"/>
  <c r="AJ166" i="21"/>
  <c r="AJ179" i="21"/>
  <c r="Y34" i="5"/>
  <c r="AJ33" i="21"/>
  <c r="AA33" i="21" s="1"/>
  <c r="Y191" i="5"/>
  <c r="AJ177" i="21"/>
  <c r="Y108" i="5"/>
  <c r="AJ105" i="21"/>
  <c r="Y154" i="5"/>
  <c r="AJ149" i="21"/>
  <c r="W45" i="5"/>
  <c r="AH44" i="21"/>
  <c r="W56" i="5"/>
  <c r="AH55" i="21"/>
  <c r="Y67" i="5"/>
  <c r="AJ66" i="21"/>
  <c r="Y55" i="5"/>
  <c r="AJ54" i="21"/>
  <c r="W94" i="5"/>
  <c r="AH91" i="21"/>
  <c r="W72" i="5"/>
  <c r="AH70" i="21"/>
  <c r="W58" i="5"/>
  <c r="AH57" i="21"/>
  <c r="Y23" i="5"/>
  <c r="AJ23" i="21"/>
  <c r="AA23" i="21" s="1"/>
  <c r="Y51" i="5"/>
  <c r="AJ50" i="21"/>
  <c r="AA50" i="21" s="1"/>
  <c r="W57" i="5"/>
  <c r="AH56" i="21"/>
  <c r="Y39" i="5"/>
  <c r="AJ38" i="21"/>
  <c r="W13" i="5"/>
  <c r="AH13" i="21"/>
  <c r="Y17" i="5"/>
  <c r="AJ17" i="21"/>
  <c r="E15" i="18"/>
  <c r="W193" i="5"/>
  <c r="V192" i="5" s="1"/>
  <c r="AH179" i="21"/>
  <c r="Y103" i="5"/>
  <c r="AJ100" i="21"/>
  <c r="E18" i="18"/>
  <c r="E16" i="18"/>
  <c r="E37" i="18"/>
  <c r="E180" i="18"/>
  <c r="Y180" i="5" s="1"/>
  <c r="E85" i="18"/>
  <c r="E99" i="18"/>
  <c r="E158" i="18"/>
  <c r="E84" i="18"/>
  <c r="E157" i="18"/>
  <c r="E152" i="18"/>
  <c r="E57" i="18"/>
  <c r="E49" i="18"/>
  <c r="E109" i="18"/>
  <c r="E9" i="18"/>
  <c r="E56" i="18"/>
  <c r="E171" i="18"/>
  <c r="E172" i="18"/>
  <c r="E108" i="18"/>
  <c r="E94" i="18"/>
  <c r="E55" i="18"/>
  <c r="E147" i="18"/>
  <c r="E93" i="18"/>
  <c r="E104" i="18"/>
  <c r="E92" i="18"/>
  <c r="E151" i="18"/>
  <c r="E65" i="18"/>
  <c r="E103" i="18"/>
  <c r="E148" i="18"/>
  <c r="E107" i="18"/>
  <c r="E106" i="18"/>
  <c r="E150" i="18"/>
  <c r="E95" i="18"/>
  <c r="E130" i="18"/>
  <c r="E51" i="18"/>
  <c r="E52" i="18"/>
  <c r="E128" i="18"/>
  <c r="E127" i="18"/>
  <c r="E64" i="18"/>
  <c r="E131" i="18"/>
  <c r="E88" i="18"/>
  <c r="E83" i="18"/>
  <c r="E89" i="18"/>
  <c r="E81" i="18"/>
  <c r="E29" i="18"/>
  <c r="E26" i="18"/>
  <c r="E25" i="18"/>
  <c r="E22" i="18"/>
  <c r="E24" i="18"/>
  <c r="E27" i="18"/>
  <c r="E28" i="18"/>
  <c r="E87" i="18"/>
  <c r="D12" i="18"/>
  <c r="K134" i="18"/>
  <c r="G134" i="18" s="1"/>
  <c r="D74" i="18"/>
  <c r="D72" i="18"/>
  <c r="D73" i="18"/>
  <c r="Y193" i="5"/>
  <c r="Y179" i="5"/>
  <c r="E12" i="18"/>
  <c r="E13" i="18"/>
  <c r="E69" i="18"/>
  <c r="E70" i="18"/>
  <c r="E68" i="18"/>
  <c r="AH33" i="21" l="1"/>
  <c r="V89" i="5"/>
  <c r="X86" i="21" s="1"/>
  <c r="W97" i="5"/>
  <c r="W61" i="5"/>
  <c r="W106" i="5"/>
  <c r="V105" i="5" s="1"/>
  <c r="W85" i="5"/>
  <c r="AJ32" i="21"/>
  <c r="AA32" i="21" s="1"/>
  <c r="AH167" i="21"/>
  <c r="AG164" i="21" s="1"/>
  <c r="W29" i="5"/>
  <c r="AH175" i="21"/>
  <c r="AH69" i="21"/>
  <c r="W143" i="5"/>
  <c r="V142" i="5" s="1"/>
  <c r="AH99" i="21"/>
  <c r="AG98" i="21" s="1"/>
  <c r="W52" i="5"/>
  <c r="AH106" i="21"/>
  <c r="Y61" i="5"/>
  <c r="X59" i="5" s="1"/>
  <c r="AH130" i="21"/>
  <c r="W37" i="5"/>
  <c r="V36" i="5" s="1"/>
  <c r="AH80" i="21"/>
  <c r="AH176" i="21"/>
  <c r="W154" i="5"/>
  <c r="AJ41" i="21"/>
  <c r="AA41" i="21" s="1"/>
  <c r="AH92" i="21"/>
  <c r="AH52" i="21"/>
  <c r="AH157" i="21"/>
  <c r="AH26" i="21"/>
  <c r="AH107" i="21"/>
  <c r="AH50" i="21"/>
  <c r="AG48" i="21" s="1"/>
  <c r="W17" i="5"/>
  <c r="V14" i="5" s="1"/>
  <c r="W178" i="5"/>
  <c r="W96" i="5"/>
  <c r="V93" i="5" s="1"/>
  <c r="AH38" i="21"/>
  <c r="AG35" i="21" s="1"/>
  <c r="W132" i="5"/>
  <c r="AH104" i="21"/>
  <c r="W171" i="5"/>
  <c r="V168" i="5" s="1"/>
  <c r="AH158" i="21"/>
  <c r="AJ40" i="21"/>
  <c r="AA40" i="21" s="1"/>
  <c r="AJ44" i="21"/>
  <c r="AA44" i="21" s="1"/>
  <c r="AH95" i="21"/>
  <c r="AG90" i="21" s="1"/>
  <c r="W136" i="5"/>
  <c r="AH27" i="21"/>
  <c r="AH88" i="21"/>
  <c r="AH18" i="21"/>
  <c r="AH28" i="21"/>
  <c r="AH129" i="21"/>
  <c r="AH89" i="21"/>
  <c r="AH68" i="21"/>
  <c r="AG67" i="21" s="1"/>
  <c r="V54" i="5"/>
  <c r="AH40" i="21"/>
  <c r="AG39" i="21" s="1"/>
  <c r="W24" i="5"/>
  <c r="AI134" i="21"/>
  <c r="AH114" i="21"/>
  <c r="AG112" i="21" s="1"/>
  <c r="W43" i="5"/>
  <c r="V40" i="5" s="1"/>
  <c r="AH84" i="21"/>
  <c r="W87" i="5"/>
  <c r="AH25" i="21"/>
  <c r="AH64" i="21"/>
  <c r="AG63" i="21" s="1"/>
  <c r="Y118" i="5"/>
  <c r="X117" i="5" s="1"/>
  <c r="Z117" i="5" s="1"/>
  <c r="Q117" i="5" s="1"/>
  <c r="W66" i="5"/>
  <c r="V64" i="5" s="1"/>
  <c r="V49" i="5"/>
  <c r="W22" i="5"/>
  <c r="W181" i="5"/>
  <c r="AH105" i="21"/>
  <c r="AH16" i="21"/>
  <c r="Y189" i="5"/>
  <c r="X188" i="5" s="1"/>
  <c r="L174" i="18" s="1"/>
  <c r="H174" i="18" s="1"/>
  <c r="AH81" i="21"/>
  <c r="W84" i="5"/>
  <c r="V68" i="5"/>
  <c r="V139" i="5"/>
  <c r="X134" i="21" s="1"/>
  <c r="W150" i="5"/>
  <c r="V148" i="5" s="1"/>
  <c r="AH145" i="21"/>
  <c r="AG143" i="21" s="1"/>
  <c r="AG53" i="21"/>
  <c r="W156" i="5"/>
  <c r="AJ145" i="21"/>
  <c r="AI143" i="21" s="1"/>
  <c r="Y83" i="5"/>
  <c r="V59" i="5"/>
  <c r="AH85" i="21"/>
  <c r="W86" i="5"/>
  <c r="AH83" i="21"/>
  <c r="X40" i="5"/>
  <c r="V188" i="5"/>
  <c r="W157" i="5"/>
  <c r="W155" i="5"/>
  <c r="Y81" i="5"/>
  <c r="X79" i="5" s="1"/>
  <c r="Z76" i="21" s="1"/>
  <c r="W187" i="5"/>
  <c r="AH173" i="21"/>
  <c r="AH171" i="21"/>
  <c r="W185" i="5"/>
  <c r="D143" i="18"/>
  <c r="W148" i="5" s="1"/>
  <c r="W152" i="5"/>
  <c r="AJ36" i="21"/>
  <c r="AA36" i="21" s="1"/>
  <c r="AH172" i="21"/>
  <c r="W186" i="5"/>
  <c r="Z174" i="21"/>
  <c r="K178" i="18"/>
  <c r="G178" i="18" s="1"/>
  <c r="X178" i="21"/>
  <c r="D155" i="18"/>
  <c r="AH155" i="21" s="1"/>
  <c r="K35" i="18"/>
  <c r="G35" i="18" s="1"/>
  <c r="X35" i="21"/>
  <c r="K63" i="18"/>
  <c r="G63" i="18" s="1"/>
  <c r="X63" i="21"/>
  <c r="AH154" i="21"/>
  <c r="K98" i="18"/>
  <c r="G98" i="18" s="1"/>
  <c r="X98" i="21"/>
  <c r="K39" i="18"/>
  <c r="G39" i="18" s="1"/>
  <c r="X39" i="21"/>
  <c r="K53" i="18"/>
  <c r="G53" i="18" s="1"/>
  <c r="X53" i="21"/>
  <c r="K164" i="18"/>
  <c r="G164" i="18" s="1"/>
  <c r="I161" i="18" s="1"/>
  <c r="D162" i="18" s="1"/>
  <c r="W175" i="5" s="1"/>
  <c r="X164" i="21"/>
  <c r="L134" i="18"/>
  <c r="H134" i="18" s="1"/>
  <c r="Z134" i="21"/>
  <c r="K174" i="18"/>
  <c r="G174" i="18" s="1"/>
  <c r="X174" i="21"/>
  <c r="K58" i="18"/>
  <c r="G58" i="18" s="1"/>
  <c r="X58" i="21"/>
  <c r="K112" i="18"/>
  <c r="G112" i="18" s="1"/>
  <c r="I109" i="18" s="1"/>
  <c r="D110" i="18" s="1"/>
  <c r="X112" i="21"/>
  <c r="K102" i="18"/>
  <c r="G102" i="18" s="1"/>
  <c r="X102" i="21"/>
  <c r="K67" i="18"/>
  <c r="G67" i="18" s="1"/>
  <c r="X67" i="21"/>
  <c r="K90" i="18"/>
  <c r="G90" i="18" s="1"/>
  <c r="I75" i="18" s="1"/>
  <c r="D76" i="18" s="1"/>
  <c r="X90" i="21"/>
  <c r="L39" i="18"/>
  <c r="H39" i="18" s="1"/>
  <c r="Z39" i="21"/>
  <c r="K14" i="18"/>
  <c r="G14" i="18" s="1"/>
  <c r="X14" i="21"/>
  <c r="L137" i="18"/>
  <c r="H137" i="18" s="1"/>
  <c r="Z137" i="21"/>
  <c r="L121" i="18"/>
  <c r="H121" i="18" s="1"/>
  <c r="J119" i="18" s="1"/>
  <c r="Z121" i="21"/>
  <c r="AA105" i="21"/>
  <c r="AA166" i="21"/>
  <c r="AA173" i="21"/>
  <c r="AA129" i="21"/>
  <c r="AA82" i="21"/>
  <c r="AA66" i="21"/>
  <c r="AA78" i="21"/>
  <c r="AA114" i="21"/>
  <c r="AA100" i="21"/>
  <c r="AA177" i="21"/>
  <c r="AA17" i="21"/>
  <c r="AA38" i="21"/>
  <c r="AA149" i="21"/>
  <c r="AA60" i="21"/>
  <c r="AI58" i="21"/>
  <c r="X148" i="5"/>
  <c r="AG137" i="21"/>
  <c r="Y90" i="5"/>
  <c r="AJ87" i="21"/>
  <c r="Y84" i="5"/>
  <c r="AJ81" i="21"/>
  <c r="Y136" i="5"/>
  <c r="AJ131" i="21"/>
  <c r="Y155" i="5"/>
  <c r="AJ150" i="21"/>
  <c r="Y106" i="5"/>
  <c r="AJ103" i="21"/>
  <c r="Y107" i="5"/>
  <c r="AJ104" i="21"/>
  <c r="Y97" i="5"/>
  <c r="AJ94" i="21"/>
  <c r="Y87" i="5"/>
  <c r="AJ84" i="21"/>
  <c r="AA175" i="21"/>
  <c r="AI174" i="21"/>
  <c r="AA156" i="21"/>
  <c r="Y92" i="5"/>
  <c r="AJ89" i="21"/>
  <c r="AA89" i="21" s="1"/>
  <c r="Y96" i="5"/>
  <c r="AJ93" i="21"/>
  <c r="Y171" i="5"/>
  <c r="AJ158" i="21"/>
  <c r="Y86" i="5"/>
  <c r="AJ83" i="21"/>
  <c r="Y132" i="5"/>
  <c r="AJ127" i="21"/>
  <c r="Y135" i="5"/>
  <c r="AJ130" i="21"/>
  <c r="Y110" i="5"/>
  <c r="AJ107" i="21"/>
  <c r="Y156" i="5"/>
  <c r="AJ151" i="21"/>
  <c r="Y152" i="5"/>
  <c r="AJ147" i="21"/>
  <c r="Y186" i="5"/>
  <c r="AJ172" i="21"/>
  <c r="Y157" i="5"/>
  <c r="AJ152" i="21"/>
  <c r="AA113" i="21"/>
  <c r="AI112" i="21"/>
  <c r="AA179" i="21"/>
  <c r="AA122" i="21"/>
  <c r="AI121" i="21"/>
  <c r="AI137" i="21"/>
  <c r="AI76" i="21"/>
  <c r="AA80" i="21"/>
  <c r="AJ167" i="21"/>
  <c r="AJ180" i="21"/>
  <c r="AA165" i="21"/>
  <c r="Y109" i="5"/>
  <c r="AJ106" i="21"/>
  <c r="Y111" i="5"/>
  <c r="AJ108" i="21"/>
  <c r="Y194" i="5"/>
  <c r="Y91" i="5"/>
  <c r="AJ88" i="21"/>
  <c r="AA88" i="21" s="1"/>
  <c r="Y133" i="5"/>
  <c r="AJ128" i="21"/>
  <c r="Y98" i="5"/>
  <c r="AJ95" i="21"/>
  <c r="Y153" i="5"/>
  <c r="AJ148" i="21"/>
  <c r="Y95" i="5"/>
  <c r="AJ92" i="21"/>
  <c r="Y185" i="5"/>
  <c r="AJ171" i="21"/>
  <c r="Y170" i="5"/>
  <c r="AJ157" i="21"/>
  <c r="Y88" i="5"/>
  <c r="AJ85" i="21"/>
  <c r="AA91" i="21"/>
  <c r="Y25" i="5"/>
  <c r="AJ25" i="21"/>
  <c r="Y69" i="5"/>
  <c r="AJ68" i="21"/>
  <c r="Y26" i="5"/>
  <c r="AJ26" i="21"/>
  <c r="AA26" i="21" s="1"/>
  <c r="Y16" i="5"/>
  <c r="AJ16" i="21"/>
  <c r="Y15" i="5"/>
  <c r="AJ15" i="21"/>
  <c r="W147" i="5"/>
  <c r="AH142" i="21"/>
  <c r="Y72" i="5"/>
  <c r="AJ70" i="21"/>
  <c r="Y13" i="5"/>
  <c r="AJ13" i="21"/>
  <c r="AA13" i="21" s="1"/>
  <c r="W76" i="5"/>
  <c r="AH73" i="21"/>
  <c r="Y24" i="5"/>
  <c r="AJ24" i="21"/>
  <c r="Y29" i="5"/>
  <c r="AJ29" i="21"/>
  <c r="AA29" i="21" s="1"/>
  <c r="Y56" i="5"/>
  <c r="AJ55" i="21"/>
  <c r="Y50" i="5"/>
  <c r="AJ49" i="21"/>
  <c r="Y18" i="5"/>
  <c r="AJ18" i="21"/>
  <c r="AG146" i="21"/>
  <c r="AA54" i="21"/>
  <c r="BB110" i="21"/>
  <c r="W77" i="5"/>
  <c r="AH74" i="21"/>
  <c r="Y28" i="5"/>
  <c r="AJ28" i="21"/>
  <c r="AA28" i="21" s="1"/>
  <c r="Y65" i="5"/>
  <c r="AJ64" i="21"/>
  <c r="Y52" i="5"/>
  <c r="AJ51" i="21"/>
  <c r="AA51" i="21" s="1"/>
  <c r="Y66" i="5"/>
  <c r="AJ65" i="21"/>
  <c r="Y58" i="5"/>
  <c r="AJ57" i="21"/>
  <c r="AA57" i="21" s="1"/>
  <c r="Y38" i="5"/>
  <c r="X36" i="5" s="1"/>
  <c r="AJ37" i="21"/>
  <c r="Y27" i="5"/>
  <c r="AJ27" i="21"/>
  <c r="AA27" i="21" s="1"/>
  <c r="Y102" i="5"/>
  <c r="AJ99" i="21"/>
  <c r="Y71" i="5"/>
  <c r="AJ69" i="21"/>
  <c r="Y12" i="5"/>
  <c r="AJ12" i="21"/>
  <c r="W75" i="5"/>
  <c r="AH72" i="21"/>
  <c r="W12" i="5"/>
  <c r="V11" i="5" s="1"/>
  <c r="AH12" i="21"/>
  <c r="Y22" i="5"/>
  <c r="AJ22" i="21"/>
  <c r="Y53" i="5"/>
  <c r="AJ52" i="21"/>
  <c r="AA52" i="21" s="1"/>
  <c r="Y57" i="5"/>
  <c r="AJ56" i="21"/>
  <c r="AG178" i="21"/>
  <c r="S123" i="5"/>
  <c r="S129" i="5"/>
  <c r="S131" i="5"/>
  <c r="S126" i="5"/>
  <c r="X177" i="5"/>
  <c r="AG174" i="21" l="1"/>
  <c r="AG21" i="21"/>
  <c r="AG102" i="21"/>
  <c r="AG155" i="21"/>
  <c r="AG153" i="21" s="1"/>
  <c r="AI39" i="21"/>
  <c r="V177" i="5"/>
  <c r="D164" i="18"/>
  <c r="AH164" i="21" s="1"/>
  <c r="AG86" i="21"/>
  <c r="V21" i="5"/>
  <c r="AG14" i="21"/>
  <c r="V74" i="5"/>
  <c r="AA145" i="21"/>
  <c r="V151" i="5"/>
  <c r="X11" i="5"/>
  <c r="Z11" i="21" s="1"/>
  <c r="AI35" i="21"/>
  <c r="X184" i="5"/>
  <c r="AG79" i="21"/>
  <c r="X82" i="5"/>
  <c r="AI53" i="21"/>
  <c r="X64" i="5"/>
  <c r="X105" i="5"/>
  <c r="I97" i="18"/>
  <c r="D102" i="18" s="1"/>
  <c r="AH102" i="21" s="1"/>
  <c r="X49" i="5"/>
  <c r="V82" i="5"/>
  <c r="X54" i="5"/>
  <c r="D112" i="18"/>
  <c r="D86" i="18"/>
  <c r="W89" i="5" s="1"/>
  <c r="X89" i="5"/>
  <c r="Z86" i="21" s="1"/>
  <c r="X21" i="5"/>
  <c r="D90" i="18"/>
  <c r="AH90" i="21" s="1"/>
  <c r="V184" i="5"/>
  <c r="D79" i="18"/>
  <c r="AH79" i="21" s="1"/>
  <c r="AH143" i="21"/>
  <c r="AG141" i="21" s="1"/>
  <c r="I169" i="18"/>
  <c r="D174" i="18" s="1"/>
  <c r="AH174" i="21" s="1"/>
  <c r="AG170" i="21"/>
  <c r="X68" i="5"/>
  <c r="L76" i="18"/>
  <c r="H76" i="18" s="1"/>
  <c r="J133" i="18"/>
  <c r="E134" i="18" s="1"/>
  <c r="L35" i="18"/>
  <c r="H35" i="18" s="1"/>
  <c r="J34" i="18" s="1"/>
  <c r="E35" i="18" s="1"/>
  <c r="Z35" i="21"/>
  <c r="L67" i="18"/>
  <c r="H67" i="18" s="1"/>
  <c r="Z67" i="21"/>
  <c r="AH110" i="21"/>
  <c r="W113" i="5"/>
  <c r="AQ113" i="5" s="1"/>
  <c r="L72" i="18"/>
  <c r="H72" i="18" s="1"/>
  <c r="J71" i="18" s="1"/>
  <c r="E72" i="18" s="1"/>
  <c r="K21" i="18"/>
  <c r="G21" i="18" s="1"/>
  <c r="I20" i="18" s="1"/>
  <c r="D21" i="18" s="1"/>
  <c r="AH21" i="21" s="1"/>
  <c r="X21" i="21"/>
  <c r="L53" i="18"/>
  <c r="H53" i="18" s="1"/>
  <c r="Z53" i="21"/>
  <c r="L164" i="18"/>
  <c r="H164" i="18" s="1"/>
  <c r="J161" i="18" s="1"/>
  <c r="E163" i="18" s="1"/>
  <c r="Z164" i="21"/>
  <c r="L63" i="18"/>
  <c r="H63" i="18" s="1"/>
  <c r="Z63" i="21"/>
  <c r="K146" i="18"/>
  <c r="G146" i="18" s="1"/>
  <c r="X146" i="21"/>
  <c r="W168" i="5"/>
  <c r="L58" i="18"/>
  <c r="H58" i="18" s="1"/>
  <c r="Z58" i="21"/>
  <c r="L143" i="18"/>
  <c r="H143" i="18" s="1"/>
  <c r="J141" i="18" s="1"/>
  <c r="E142" i="18" s="1"/>
  <c r="Y147" i="5" s="1"/>
  <c r="Z143" i="21"/>
  <c r="E121" i="18"/>
  <c r="E120" i="18"/>
  <c r="L21" i="18"/>
  <c r="H21" i="18" s="1"/>
  <c r="J20" i="18" s="1"/>
  <c r="E21" i="18" s="1"/>
  <c r="Z21" i="21"/>
  <c r="K71" i="18"/>
  <c r="G71" i="18" s="1"/>
  <c r="I62" i="18" s="1"/>
  <c r="D63" i="18" s="1"/>
  <c r="X71" i="21"/>
  <c r="L79" i="18"/>
  <c r="H79" i="18" s="1"/>
  <c r="Z79" i="21"/>
  <c r="D111" i="18"/>
  <c r="W116" i="5" s="1"/>
  <c r="AQ116" i="5" s="1"/>
  <c r="K48" i="18"/>
  <c r="G48" i="18" s="1"/>
  <c r="I47" i="18" s="1"/>
  <c r="D53" i="18" s="1"/>
  <c r="AH53" i="21" s="1"/>
  <c r="X48" i="21"/>
  <c r="L102" i="18"/>
  <c r="H102" i="18" s="1"/>
  <c r="Z102" i="21"/>
  <c r="AH162" i="21"/>
  <c r="L112" i="18"/>
  <c r="H112" i="18" s="1"/>
  <c r="J109" i="18" s="1"/>
  <c r="E110" i="18" s="1"/>
  <c r="AJ110" i="21" s="1"/>
  <c r="Z112" i="21"/>
  <c r="D163" i="18"/>
  <c r="AH163" i="21" s="1"/>
  <c r="L48" i="18"/>
  <c r="H48" i="18" s="1"/>
  <c r="Z48" i="21"/>
  <c r="L170" i="18"/>
  <c r="H170" i="18" s="1"/>
  <c r="Z170" i="21"/>
  <c r="K137" i="18"/>
  <c r="G137" i="18" s="1"/>
  <c r="I133" i="18" s="1"/>
  <c r="D137" i="18" s="1"/>
  <c r="W142" i="5" s="1"/>
  <c r="X137" i="21"/>
  <c r="I34" i="18"/>
  <c r="AA65" i="21"/>
  <c r="AA25" i="21"/>
  <c r="AA108" i="21"/>
  <c r="AA167" i="21"/>
  <c r="AA127" i="21"/>
  <c r="AA158" i="21"/>
  <c r="AA157" i="21"/>
  <c r="AA95" i="21"/>
  <c r="AA84" i="21"/>
  <c r="AA69" i="21"/>
  <c r="AA18" i="21"/>
  <c r="AA55" i="21"/>
  <c r="AA24" i="21"/>
  <c r="AA106" i="21"/>
  <c r="AA151" i="21"/>
  <c r="AA130" i="21"/>
  <c r="AA83" i="21"/>
  <c r="AA93" i="21"/>
  <c r="AA56" i="21"/>
  <c r="AA37" i="21"/>
  <c r="AA152" i="21"/>
  <c r="AA107" i="21"/>
  <c r="AA70" i="21"/>
  <c r="AA92" i="21"/>
  <c r="AA104" i="21"/>
  <c r="AA150" i="21"/>
  <c r="AA81" i="21"/>
  <c r="AA16" i="21"/>
  <c r="AA85" i="21"/>
  <c r="AA171" i="21"/>
  <c r="AA148" i="21"/>
  <c r="AA128" i="21"/>
  <c r="AA180" i="21"/>
  <c r="AA94" i="21"/>
  <c r="AA131" i="21"/>
  <c r="X151" i="5"/>
  <c r="AI79" i="21"/>
  <c r="AI155" i="21"/>
  <c r="X192" i="5"/>
  <c r="AI164" i="21"/>
  <c r="AK112" i="21"/>
  <c r="AB112" i="21" s="1"/>
  <c r="AI170" i="21"/>
  <c r="AA172" i="21"/>
  <c r="X93" i="5"/>
  <c r="X168" i="5"/>
  <c r="AI90" i="21"/>
  <c r="AI146" i="21"/>
  <c r="AA147" i="21"/>
  <c r="AA103" i="21"/>
  <c r="AI102" i="21"/>
  <c r="AA87" i="21"/>
  <c r="AI86" i="21"/>
  <c r="AI178" i="21"/>
  <c r="X14" i="5"/>
  <c r="X101" i="5"/>
  <c r="V146" i="5"/>
  <c r="AG11" i="21"/>
  <c r="AA15" i="21"/>
  <c r="AI14" i="21"/>
  <c r="AI67" i="21"/>
  <c r="AA68" i="21"/>
  <c r="W79" i="5"/>
  <c r="AH76" i="21"/>
  <c r="AG71" i="21"/>
  <c r="AA22" i="21"/>
  <c r="AI21" i="21"/>
  <c r="AA12" i="21"/>
  <c r="AI11" i="21"/>
  <c r="AA99" i="21"/>
  <c r="AI98" i="21"/>
  <c r="AA64" i="21"/>
  <c r="AI63" i="21"/>
  <c r="AA49" i="21"/>
  <c r="AI48" i="21"/>
  <c r="AT129" i="5"/>
  <c r="AP129" i="5" s="1"/>
  <c r="V123" i="5"/>
  <c r="Z123" i="5" s="1"/>
  <c r="Q123" i="5" s="1"/>
  <c r="AT123" i="5"/>
  <c r="AP123" i="5" s="1"/>
  <c r="K121" i="18"/>
  <c r="G121" i="18" s="1"/>
  <c r="I119" i="18" s="1"/>
  <c r="V126" i="5"/>
  <c r="V131" i="5"/>
  <c r="K126" i="18"/>
  <c r="G126" i="18" s="1"/>
  <c r="I124" i="18" s="1"/>
  <c r="L11" i="18"/>
  <c r="H11" i="18" s="1"/>
  <c r="W177" i="5" l="1"/>
  <c r="AG161" i="21"/>
  <c r="E74" i="18"/>
  <c r="Y77" i="5" s="1"/>
  <c r="D101" i="18"/>
  <c r="W104" i="5" s="1"/>
  <c r="W82" i="5"/>
  <c r="E39" i="18"/>
  <c r="Y40" i="5" s="1"/>
  <c r="E46" i="18"/>
  <c r="AJ46" i="21" s="1"/>
  <c r="D71" i="18"/>
  <c r="W74" i="5" s="1"/>
  <c r="W105" i="5"/>
  <c r="W54" i="5"/>
  <c r="D58" i="18"/>
  <c r="W59" i="5" s="1"/>
  <c r="W93" i="5"/>
  <c r="W176" i="5"/>
  <c r="V174" i="5" s="1"/>
  <c r="E30" i="18"/>
  <c r="AJ30" i="21" s="1"/>
  <c r="E73" i="18"/>
  <c r="Y76" i="5" s="1"/>
  <c r="W188" i="5"/>
  <c r="D170" i="18"/>
  <c r="AH170" i="21" s="1"/>
  <c r="E137" i="18"/>
  <c r="AJ137" i="21" s="1"/>
  <c r="AA137" i="21" s="1"/>
  <c r="D67" i="18"/>
  <c r="AH67" i="21" s="1"/>
  <c r="D98" i="18"/>
  <c r="W101" i="5" s="1"/>
  <c r="E143" i="18"/>
  <c r="AJ143" i="21" s="1"/>
  <c r="AA143" i="21" s="1"/>
  <c r="AJ142" i="21"/>
  <c r="AA142" i="21" s="1"/>
  <c r="E31" i="18"/>
  <c r="Y31" i="5" s="1"/>
  <c r="E43" i="18"/>
  <c r="AJ43" i="21" s="1"/>
  <c r="E112" i="18"/>
  <c r="AJ112" i="21" s="1"/>
  <c r="AA112" i="21" s="1"/>
  <c r="AH112" i="21"/>
  <c r="BB112" i="21" s="1"/>
  <c r="W117" i="5"/>
  <c r="AQ117" i="5" s="1"/>
  <c r="AT112" i="5" s="1"/>
  <c r="AR112" i="5" s="1"/>
  <c r="AH86" i="21"/>
  <c r="AG75" i="21" s="1"/>
  <c r="AH111" i="21"/>
  <c r="BB111" i="21" s="1"/>
  <c r="E162" i="18"/>
  <c r="AJ162" i="21" s="1"/>
  <c r="D48" i="18"/>
  <c r="AH48" i="21" s="1"/>
  <c r="D178" i="18"/>
  <c r="W192" i="5" s="1"/>
  <c r="AH137" i="21"/>
  <c r="D134" i="18"/>
  <c r="D31" i="18"/>
  <c r="W31" i="5" s="1"/>
  <c r="E164" i="18"/>
  <c r="AJ164" i="21" s="1"/>
  <c r="AA164" i="21" s="1"/>
  <c r="E111" i="18"/>
  <c r="AJ111" i="21" s="1"/>
  <c r="D30" i="18"/>
  <c r="AH30" i="21" s="1"/>
  <c r="Y113" i="5"/>
  <c r="L90" i="18"/>
  <c r="H90" i="18" s="1"/>
  <c r="Z90" i="21"/>
  <c r="L178" i="18"/>
  <c r="H178" i="18" s="1"/>
  <c r="J169" i="18" s="1"/>
  <c r="E174" i="18" s="1"/>
  <c r="Z178" i="21"/>
  <c r="K141" i="18"/>
  <c r="G141" i="18" s="1"/>
  <c r="X141" i="21"/>
  <c r="W21" i="5"/>
  <c r="V166" i="5"/>
  <c r="L155" i="18"/>
  <c r="H155" i="18" s="1"/>
  <c r="J153" i="18" s="1"/>
  <c r="E155" i="18" s="1"/>
  <c r="AJ155" i="21" s="1"/>
  <c r="AA155" i="21" s="1"/>
  <c r="Z155" i="21"/>
  <c r="J47" i="18"/>
  <c r="K161" i="18"/>
  <c r="G161" i="18" s="1"/>
  <c r="X161" i="21"/>
  <c r="L14" i="18"/>
  <c r="H14" i="18" s="1"/>
  <c r="J10" i="18" s="1"/>
  <c r="E14" i="18" s="1"/>
  <c r="Z14" i="21"/>
  <c r="AJ120" i="21"/>
  <c r="Y125" i="5"/>
  <c r="K11" i="18"/>
  <c r="G11" i="18" s="1"/>
  <c r="I10" i="18" s="1"/>
  <c r="D19" i="18" s="1"/>
  <c r="W19" i="5" s="1"/>
  <c r="X11" i="21"/>
  <c r="L98" i="18"/>
  <c r="H98" i="18" s="1"/>
  <c r="J97" i="18" s="1"/>
  <c r="E102" i="18" s="1"/>
  <c r="Z98" i="21"/>
  <c r="L146" i="18"/>
  <c r="H146" i="18" s="1"/>
  <c r="Z146" i="21"/>
  <c r="D46" i="18"/>
  <c r="D43" i="18"/>
  <c r="D35" i="18"/>
  <c r="D39" i="18"/>
  <c r="AJ121" i="21"/>
  <c r="AA121" i="21" s="1"/>
  <c r="Y126" i="5"/>
  <c r="Y139" i="5"/>
  <c r="AJ134" i="21"/>
  <c r="AA110" i="21"/>
  <c r="AK146" i="21"/>
  <c r="AB146" i="21" s="1"/>
  <c r="Z151" i="5"/>
  <c r="Q151" i="5" s="1"/>
  <c r="Y75" i="5"/>
  <c r="AJ72" i="21"/>
  <c r="Y176" i="5"/>
  <c r="AJ163" i="21"/>
  <c r="L86" i="18"/>
  <c r="H86" i="18" s="1"/>
  <c r="Y21" i="5"/>
  <c r="AJ21" i="21"/>
  <c r="Y36" i="5"/>
  <c r="AJ35" i="21"/>
  <c r="W64" i="5"/>
  <c r="AH63" i="21"/>
  <c r="K118" i="18"/>
  <c r="G118" i="18" s="1"/>
  <c r="D121" i="18"/>
  <c r="D120" i="18"/>
  <c r="D125" i="18"/>
  <c r="D126" i="18"/>
  <c r="BE109" i="21" l="1"/>
  <c r="BC109" i="21" s="1"/>
  <c r="Y116" i="5"/>
  <c r="Y30" i="5"/>
  <c r="AH58" i="21"/>
  <c r="AG47" i="21" s="1"/>
  <c r="AJ74" i="21"/>
  <c r="AA74" i="21" s="1"/>
  <c r="Y175" i="5"/>
  <c r="AJ39" i="21"/>
  <c r="AA39" i="21" s="1"/>
  <c r="Y142" i="5"/>
  <c r="X138" i="5" s="1"/>
  <c r="Z133" i="21" s="1"/>
  <c r="AJ31" i="21"/>
  <c r="AJ20" i="21" s="1"/>
  <c r="AA20" i="21" s="1"/>
  <c r="W184" i="5"/>
  <c r="V183" i="5" s="1"/>
  <c r="Y47" i="5"/>
  <c r="W49" i="5"/>
  <c r="V48" i="5" s="1"/>
  <c r="X47" i="21" s="1"/>
  <c r="W68" i="5"/>
  <c r="V63" i="5" s="1"/>
  <c r="X62" i="21" s="1"/>
  <c r="AH101" i="21"/>
  <c r="AJ73" i="21"/>
  <c r="AA73" i="21" s="1"/>
  <c r="Y44" i="5"/>
  <c r="V78" i="5"/>
  <c r="E101" i="18"/>
  <c r="Y104" i="5" s="1"/>
  <c r="AH178" i="21"/>
  <c r="AG169" i="21" s="1"/>
  <c r="Y117" i="5"/>
  <c r="AH71" i="21"/>
  <c r="AG62" i="21" s="1"/>
  <c r="AH98" i="21"/>
  <c r="AG97" i="21" s="1"/>
  <c r="AH19" i="21"/>
  <c r="Z112" i="5"/>
  <c r="Q112" i="5" s="1"/>
  <c r="K109" i="18" s="1"/>
  <c r="G109" i="18" s="1"/>
  <c r="Y148" i="5"/>
  <c r="X146" i="5" s="1"/>
  <c r="Z146" i="5" s="1"/>
  <c r="Q146" i="5" s="1"/>
  <c r="D14" i="18"/>
  <c r="W14" i="5" s="1"/>
  <c r="AK109" i="21"/>
  <c r="AB109" i="21" s="1"/>
  <c r="AI141" i="21"/>
  <c r="AK141" i="21" s="1"/>
  <c r="AB141" i="21" s="1"/>
  <c r="E98" i="18"/>
  <c r="AJ98" i="21" s="1"/>
  <c r="E11" i="18"/>
  <c r="Y11" i="5" s="1"/>
  <c r="E19" i="18"/>
  <c r="Y19" i="5" s="1"/>
  <c r="AH31" i="21"/>
  <c r="AG20" i="21" s="1"/>
  <c r="Y177" i="5"/>
  <c r="W30" i="5"/>
  <c r="V20" i="5" s="1"/>
  <c r="AH134" i="21"/>
  <c r="AG133" i="21" s="1"/>
  <c r="W139" i="5"/>
  <c r="V138" i="5" s="1"/>
  <c r="E178" i="18"/>
  <c r="Y192" i="5" s="1"/>
  <c r="E170" i="18"/>
  <c r="Y184" i="5" s="1"/>
  <c r="X74" i="5"/>
  <c r="Z71" i="21" s="1"/>
  <c r="D11" i="18"/>
  <c r="AH11" i="21" s="1"/>
  <c r="J75" i="18"/>
  <c r="E90" i="18" s="1"/>
  <c r="Y105" i="5"/>
  <c r="AJ102" i="21"/>
  <c r="AA102" i="21" s="1"/>
  <c r="X124" i="5"/>
  <c r="K75" i="18"/>
  <c r="G75" i="18" s="1"/>
  <c r="X75" i="21"/>
  <c r="AA134" i="21"/>
  <c r="AI133" i="21"/>
  <c r="AA120" i="21"/>
  <c r="AI119" i="21"/>
  <c r="Y168" i="5"/>
  <c r="AH35" i="21"/>
  <c r="W36" i="5"/>
  <c r="E53" i="18"/>
  <c r="E48" i="18"/>
  <c r="E58" i="18"/>
  <c r="L141" i="18"/>
  <c r="H141" i="18" s="1"/>
  <c r="Z141" i="21"/>
  <c r="L133" i="18"/>
  <c r="H133" i="18" s="1"/>
  <c r="W47" i="5"/>
  <c r="AH46" i="21"/>
  <c r="K133" i="18"/>
  <c r="G133" i="18" s="1"/>
  <c r="X133" i="21"/>
  <c r="W40" i="5"/>
  <c r="AH39" i="21"/>
  <c r="E154" i="18"/>
  <c r="AH43" i="21"/>
  <c r="W44" i="5"/>
  <c r="K153" i="18"/>
  <c r="G153" i="18" s="1"/>
  <c r="I140" i="18" s="1"/>
  <c r="X153" i="21"/>
  <c r="AA43" i="21"/>
  <c r="AA111" i="21"/>
  <c r="AA163" i="21"/>
  <c r="AA46" i="21"/>
  <c r="AA30" i="21"/>
  <c r="Y188" i="5"/>
  <c r="AJ174" i="21"/>
  <c r="AA174" i="21" s="1"/>
  <c r="V100" i="5"/>
  <c r="X20" i="5"/>
  <c r="AA72" i="21"/>
  <c r="AA162" i="21"/>
  <c r="AI161" i="21"/>
  <c r="Y20" i="5"/>
  <c r="W125" i="5"/>
  <c r="AH120" i="21"/>
  <c r="W126" i="5"/>
  <c r="AH121" i="21"/>
  <c r="W131" i="5"/>
  <c r="AH126" i="21"/>
  <c r="AA35" i="21"/>
  <c r="W130" i="5"/>
  <c r="AH125" i="21"/>
  <c r="Y14" i="5"/>
  <c r="AJ14" i="21"/>
  <c r="AA14" i="21" s="1"/>
  <c r="AA21" i="21"/>
  <c r="AJ34" i="21" l="1"/>
  <c r="AA34" i="21" s="1"/>
  <c r="X174" i="5"/>
  <c r="Z174" i="5" s="1"/>
  <c r="Q174" i="5" s="1"/>
  <c r="AI71" i="21"/>
  <c r="AI34" i="21"/>
  <c r="Y35" i="5"/>
  <c r="AA31" i="21"/>
  <c r="AI20" i="21"/>
  <c r="AK20" i="21" s="1"/>
  <c r="AB20" i="21" s="1"/>
  <c r="AJ170" i="21"/>
  <c r="AA170" i="21" s="1"/>
  <c r="W11" i="5"/>
  <c r="V10" i="5" s="1"/>
  <c r="X10" i="21" s="1"/>
  <c r="X35" i="5"/>
  <c r="AJ19" i="21"/>
  <c r="AA19" i="21" s="1"/>
  <c r="AK133" i="21"/>
  <c r="AB133" i="21" s="1"/>
  <c r="AJ11" i="21"/>
  <c r="AJ101" i="21"/>
  <c r="AA101" i="21" s="1"/>
  <c r="AH14" i="21"/>
  <c r="AG10" i="21" s="1"/>
  <c r="Y101" i="5"/>
  <c r="Y100" i="5" s="1"/>
  <c r="AJ178" i="21"/>
  <c r="AA178" i="21" s="1"/>
  <c r="Z138" i="5"/>
  <c r="Q138" i="5" s="1"/>
  <c r="X20" i="21"/>
  <c r="Z20" i="5"/>
  <c r="Q20" i="5" s="1"/>
  <c r="Y10" i="5"/>
  <c r="AG34" i="21"/>
  <c r="E76" i="18"/>
  <c r="E86" i="18"/>
  <c r="E79" i="18"/>
  <c r="Y82" i="5" s="1"/>
  <c r="AJ58" i="21"/>
  <c r="AA58" i="21" s="1"/>
  <c r="Y59" i="5"/>
  <c r="D153" i="18"/>
  <c r="D141" i="18"/>
  <c r="D146" i="18"/>
  <c r="K169" i="18"/>
  <c r="G169" i="18" s="1"/>
  <c r="X169" i="21"/>
  <c r="L161" i="18"/>
  <c r="H161" i="18" s="1"/>
  <c r="Z161" i="21"/>
  <c r="Y54" i="5"/>
  <c r="AJ53" i="21"/>
  <c r="AA53" i="21" s="1"/>
  <c r="K97" i="18"/>
  <c r="G97" i="18" s="1"/>
  <c r="X97" i="21"/>
  <c r="AJ154" i="21"/>
  <c r="Y167" i="5"/>
  <c r="Y49" i="5"/>
  <c r="AJ48" i="21"/>
  <c r="L119" i="18"/>
  <c r="H119" i="18" s="1"/>
  <c r="J117" i="18" s="1"/>
  <c r="Z119" i="21"/>
  <c r="L20" i="18"/>
  <c r="K20" i="18" s="1"/>
  <c r="G20" i="18" s="1"/>
  <c r="Z20" i="21"/>
  <c r="V35" i="5"/>
  <c r="X34" i="21" s="1"/>
  <c r="Y93" i="5"/>
  <c r="AJ90" i="21"/>
  <c r="AA90" i="21" s="1"/>
  <c r="AK161" i="21"/>
  <c r="AB161" i="21" s="1"/>
  <c r="X183" i="5"/>
  <c r="Z183" i="5" s="1"/>
  <c r="Q183" i="5" s="1"/>
  <c r="AA98" i="21"/>
  <c r="AG119" i="21"/>
  <c r="X10" i="5"/>
  <c r="V124" i="5"/>
  <c r="Z124" i="5" s="1"/>
  <c r="Q124" i="5" s="1"/>
  <c r="H20" i="18" l="1"/>
  <c r="AJ97" i="21"/>
  <c r="AA97" i="21" s="1"/>
  <c r="AK34" i="21"/>
  <c r="AB34" i="21" s="1"/>
  <c r="AI10" i="21"/>
  <c r="AK10" i="21" s="1"/>
  <c r="AI97" i="21"/>
  <c r="AK97" i="21" s="1"/>
  <c r="AB97" i="21" s="1"/>
  <c r="AJ10" i="21"/>
  <c r="AA10" i="21" s="1"/>
  <c r="AA11" i="21"/>
  <c r="Z10" i="5"/>
  <c r="Q10" i="5" s="1"/>
  <c r="X100" i="5"/>
  <c r="Z100" i="5" s="1"/>
  <c r="Q100" i="5" s="1"/>
  <c r="AI169" i="21"/>
  <c r="AK169" i="21" s="1"/>
  <c r="AB169" i="21" s="1"/>
  <c r="Z35" i="5"/>
  <c r="Q35" i="5" s="1"/>
  <c r="AJ86" i="21"/>
  <c r="AA86" i="21" s="1"/>
  <c r="Y89" i="5"/>
  <c r="AJ79" i="21"/>
  <c r="AA79" i="21" s="1"/>
  <c r="Y79" i="5"/>
  <c r="X78" i="5" s="1"/>
  <c r="AJ76" i="21"/>
  <c r="AA76" i="21" s="1"/>
  <c r="AA48" i="21"/>
  <c r="AJ47" i="21"/>
  <c r="AA47" i="21" s="1"/>
  <c r="AI47" i="21"/>
  <c r="AK47" i="21" s="1"/>
  <c r="AB47" i="21" s="1"/>
  <c r="L10" i="18"/>
  <c r="H10" i="18" s="1"/>
  <c r="Z10" i="21"/>
  <c r="X166" i="5"/>
  <c r="W146" i="5"/>
  <c r="AH141" i="21"/>
  <c r="BB141" i="21" s="1"/>
  <c r="L97" i="18"/>
  <c r="H97" i="18" s="1"/>
  <c r="Z97" i="21"/>
  <c r="E124" i="18"/>
  <c r="E133" i="18"/>
  <c r="E118" i="18"/>
  <c r="E119" i="18"/>
  <c r="AA154" i="21"/>
  <c r="AI153" i="21"/>
  <c r="AK153" i="21" s="1"/>
  <c r="AB153" i="21" s="1"/>
  <c r="AH153" i="21"/>
  <c r="BB153" i="21" s="1"/>
  <c r="W166" i="5"/>
  <c r="AQ166" i="5" s="1"/>
  <c r="L34" i="18"/>
  <c r="Z34" i="21"/>
  <c r="X48" i="5"/>
  <c r="Y48" i="5"/>
  <c r="W151" i="5"/>
  <c r="AQ151" i="5" s="1"/>
  <c r="AH146" i="21"/>
  <c r="BB146" i="21" s="1"/>
  <c r="AK119" i="21"/>
  <c r="AB119" i="21" s="1"/>
  <c r="BE140" i="21" l="1"/>
  <c r="BC140" i="21" s="1"/>
  <c r="K10" i="18"/>
  <c r="G10" i="18" s="1"/>
  <c r="AJ75" i="21"/>
  <c r="AA75" i="21" s="1"/>
  <c r="AI75" i="21"/>
  <c r="AK75" i="21" s="1"/>
  <c r="AB75" i="21" s="1"/>
  <c r="Y78" i="5"/>
  <c r="Y123" i="5"/>
  <c r="AJ118" i="21"/>
  <c r="AA118" i="21" s="1"/>
  <c r="AK140" i="21"/>
  <c r="AB140" i="21" s="1"/>
  <c r="H34" i="18"/>
  <c r="K34" i="18"/>
  <c r="G34" i="18" s="1"/>
  <c r="AQ146" i="5"/>
  <c r="AT145" i="5" s="1"/>
  <c r="AR145" i="5" s="1"/>
  <c r="K119" i="18"/>
  <c r="G119" i="18" s="1"/>
  <c r="X119" i="21"/>
  <c r="L169" i="18"/>
  <c r="H169" i="18" s="1"/>
  <c r="J159" i="18" s="1"/>
  <c r="Z169" i="21"/>
  <c r="Z48" i="5"/>
  <c r="Q48" i="5" s="1"/>
  <c r="Y124" i="5"/>
  <c r="AJ119" i="21"/>
  <c r="AA119" i="21" s="1"/>
  <c r="Z166" i="5"/>
  <c r="Q166" i="5" s="1"/>
  <c r="Y138" i="5"/>
  <c r="AJ133" i="21"/>
  <c r="AA133" i="21" s="1"/>
  <c r="Z75" i="21"/>
  <c r="Z78" i="5"/>
  <c r="Q78" i="5" s="1"/>
  <c r="AB10" i="21"/>
  <c r="L47" i="18" l="1"/>
  <c r="Z47" i="21"/>
  <c r="Z145" i="5"/>
  <c r="Q145" i="5" s="1"/>
  <c r="K140" i="18" s="1"/>
  <c r="G140" i="18" s="1"/>
  <c r="E169" i="18"/>
  <c r="E161" i="18"/>
  <c r="E160" i="18"/>
  <c r="L153" i="18"/>
  <c r="H153" i="18" s="1"/>
  <c r="J140" i="18" s="1"/>
  <c r="Z153" i="21"/>
  <c r="L71" i="18"/>
  <c r="H71" i="18" s="1"/>
  <c r="J62" i="18" s="1"/>
  <c r="L75" i="18"/>
  <c r="H75" i="18" s="1"/>
  <c r="Y183" i="5" l="1"/>
  <c r="AJ169" i="21"/>
  <c r="AA169" i="21" s="1"/>
  <c r="E141" i="18"/>
  <c r="E153" i="18"/>
  <c r="E146" i="18"/>
  <c r="AJ160" i="21"/>
  <c r="AA160" i="21" s="1"/>
  <c r="Y173" i="5"/>
  <c r="AJ161" i="21"/>
  <c r="AA161" i="21" s="1"/>
  <c r="Y174" i="5"/>
  <c r="H47" i="18"/>
  <c r="J9" i="18" s="1"/>
  <c r="K47" i="18"/>
  <c r="G47" i="18" s="1"/>
  <c r="I9" i="18" s="1"/>
  <c r="E67" i="18"/>
  <c r="E71" i="18"/>
  <c r="E63" i="18"/>
  <c r="BB10" i="21"/>
  <c r="AJ141" i="21" l="1"/>
  <c r="AA141" i="21" s="1"/>
  <c r="Y146" i="5"/>
  <c r="AJ146" i="21"/>
  <c r="AA146" i="21" s="1"/>
  <c r="Y151" i="5"/>
  <c r="Y166" i="5"/>
  <c r="AJ153" i="21"/>
  <c r="AA153" i="21" s="1"/>
  <c r="D47" i="18"/>
  <c r="D10" i="18"/>
  <c r="D20" i="18"/>
  <c r="D34" i="18"/>
  <c r="E10" i="18"/>
  <c r="E20" i="18"/>
  <c r="E47" i="18"/>
  <c r="E34" i="18"/>
  <c r="Y74" i="5"/>
  <c r="AJ71" i="21"/>
  <c r="AA71" i="21" s="1"/>
  <c r="Y64" i="5"/>
  <c r="AJ63" i="21"/>
  <c r="Y68" i="5"/>
  <c r="AJ67" i="21"/>
  <c r="AA67" i="21" s="1"/>
  <c r="S173" i="5"/>
  <c r="AT173" i="5" s="1"/>
  <c r="AP173" i="5" s="1"/>
  <c r="AH47" i="21" l="1"/>
  <c r="BB47" i="21" s="1"/>
  <c r="W48" i="5"/>
  <c r="AQ48" i="5" s="1"/>
  <c r="W20" i="5"/>
  <c r="AQ20" i="5" s="1"/>
  <c r="AH20" i="21"/>
  <c r="BB20" i="21" s="1"/>
  <c r="BE9" i="21" s="1"/>
  <c r="BC9" i="21" s="1"/>
  <c r="AH10" i="21"/>
  <c r="W10" i="5"/>
  <c r="W35" i="5"/>
  <c r="AQ35" i="5" s="1"/>
  <c r="AH34" i="21"/>
  <c r="BB34" i="21" s="1"/>
  <c r="AJ62" i="21"/>
  <c r="AA62" i="21" s="1"/>
  <c r="AA63" i="21"/>
  <c r="AI62" i="21"/>
  <c r="X63" i="5"/>
  <c r="Y63" i="5"/>
  <c r="V173" i="5"/>
  <c r="Z173" i="5" s="1"/>
  <c r="Q173" i="5" s="1"/>
  <c r="AK9" i="21" l="1"/>
  <c r="AB9" i="21" s="1"/>
  <c r="AQ10" i="5"/>
  <c r="AT9" i="5" s="1"/>
  <c r="AR9" i="5" s="1"/>
  <c r="Z9" i="5"/>
  <c r="Q9" i="5" s="1"/>
  <c r="K9" i="18" s="1"/>
  <c r="G9" i="18" s="1"/>
  <c r="Z63" i="5"/>
  <c r="AK62" i="21"/>
  <c r="AB62" i="21" s="1"/>
  <c r="K160" i="18"/>
  <c r="G160" i="18" s="1"/>
  <c r="I159" i="18" s="1"/>
  <c r="D160" i="18" s="1"/>
  <c r="L62" i="18" l="1"/>
  <c r="H62" i="18" s="1"/>
  <c r="J61" i="18" s="1"/>
  <c r="Z62" i="21"/>
  <c r="Q63" i="5"/>
  <c r="W173" i="5"/>
  <c r="AQ173" i="5" s="1"/>
  <c r="AH160" i="21"/>
  <c r="D169" i="18"/>
  <c r="D161" i="18"/>
  <c r="K62" i="18" l="1"/>
  <c r="G62" i="18" s="1"/>
  <c r="I61" i="18" s="1"/>
  <c r="D97" i="18" s="1"/>
  <c r="E97" i="18"/>
  <c r="E75" i="18"/>
  <c r="E62" i="18"/>
  <c r="W174" i="5"/>
  <c r="AQ174" i="5" s="1"/>
  <c r="AH161" i="21"/>
  <c r="BB161" i="21" s="1"/>
  <c r="W183" i="5"/>
  <c r="AQ183" i="5" s="1"/>
  <c r="AT172" i="5" s="1"/>
  <c r="AR172" i="5" s="1"/>
  <c r="AH169" i="21"/>
  <c r="BB169" i="21" s="1"/>
  <c r="BB160" i="21"/>
  <c r="D62" i="18" l="1"/>
  <c r="W63" i="5" s="1"/>
  <c r="D75" i="18"/>
  <c r="W78" i="5" s="1"/>
  <c r="AQ78" i="5" s="1"/>
  <c r="BE159" i="21"/>
  <c r="BC159" i="21" s="1"/>
  <c r="W100" i="5"/>
  <c r="AQ100" i="5" s="1"/>
  <c r="AH97" i="21"/>
  <c r="BB97" i="21" s="1"/>
  <c r="Z172" i="5"/>
  <c r="Q172" i="5" s="1"/>
  <c r="K159" i="18" s="1"/>
  <c r="G159" i="18" s="1"/>
  <c r="AK159" i="21"/>
  <c r="AB159" i="21" s="1"/>
  <c r="AH62" i="21" l="1"/>
  <c r="AH75" i="21"/>
  <c r="BB75" i="21" s="1"/>
  <c r="BB62" i="21"/>
  <c r="BE61" i="21" s="1"/>
  <c r="BC61" i="21" s="1"/>
  <c r="AQ63" i="5"/>
  <c r="AT62" i="5" s="1"/>
  <c r="AR62" i="5" s="1"/>
  <c r="Z62" i="5"/>
  <c r="Q62" i="5" s="1"/>
  <c r="K61" i="18" s="1"/>
  <c r="G61" i="18" s="1"/>
  <c r="I8" i="18" s="1"/>
  <c r="V129" i="5"/>
  <c r="Z129" i="5" s="1"/>
  <c r="Q129" i="5" s="1"/>
  <c r="K124" i="18"/>
  <c r="G124" i="18" s="1"/>
  <c r="I117" i="18" s="1"/>
  <c r="AK61" i="21" l="1"/>
  <c r="AB61" i="21" s="1"/>
  <c r="D109" i="18"/>
  <c r="D61" i="18"/>
  <c r="D9" i="18"/>
  <c r="D133" i="18"/>
  <c r="D119" i="18"/>
  <c r="D118" i="18"/>
  <c r="D124" i="18"/>
  <c r="AH61" i="21" l="1"/>
  <c r="BB61" i="21" s="1"/>
  <c r="W62" i="5"/>
  <c r="AQ62" i="5" s="1"/>
  <c r="W112" i="5"/>
  <c r="AQ112" i="5" s="1"/>
  <c r="AH109" i="21"/>
  <c r="BB109" i="21" s="1"/>
  <c r="W9" i="5"/>
  <c r="AH9" i="21"/>
  <c r="W138" i="5"/>
  <c r="AQ138" i="5" s="1"/>
  <c r="AH133" i="21"/>
  <c r="BB133" i="21" s="1"/>
  <c r="W129" i="5"/>
  <c r="AQ129" i="5" s="1"/>
  <c r="AH124" i="21"/>
  <c r="BB124" i="21" s="1"/>
  <c r="W123" i="5"/>
  <c r="AQ123" i="5" s="1"/>
  <c r="AH118" i="21"/>
  <c r="W124" i="5"/>
  <c r="AQ124" i="5" s="1"/>
  <c r="AH119" i="21"/>
  <c r="BB119" i="21" s="1"/>
  <c r="AT122" i="5" l="1"/>
  <c r="AR122" i="5" s="1"/>
  <c r="AK8" i="21"/>
  <c r="AB8" i="21" s="1"/>
  <c r="BB9" i="21"/>
  <c r="BE8" i="21" s="1"/>
  <c r="BC8" i="21" s="1"/>
  <c r="AQ9" i="5"/>
  <c r="AT8" i="5" s="1"/>
  <c r="AR8" i="5" s="1"/>
  <c r="Z8" i="5"/>
  <c r="Q8" i="5" s="1"/>
  <c r="Z122" i="5"/>
  <c r="Q122" i="5" s="1"/>
  <c r="BB118" i="21"/>
  <c r="BE117" i="21" s="1"/>
  <c r="BC117" i="21" s="1"/>
  <c r="AK117" i="21"/>
  <c r="AB117" i="21" s="1"/>
  <c r="K117" i="18" l="1"/>
  <c r="G117" i="18" s="1"/>
  <c r="I116" i="18" s="1"/>
  <c r="D140" i="18" l="1"/>
  <c r="D159" i="18"/>
  <c r="D117" i="18"/>
  <c r="W122" i="5" l="1"/>
  <c r="AQ122" i="5" s="1"/>
  <c r="AH117" i="21"/>
  <c r="W172" i="5"/>
  <c r="AQ172" i="5" s="1"/>
  <c r="AH159" i="21"/>
  <c r="BB159" i="21" s="1"/>
  <c r="W145" i="5"/>
  <c r="AQ145" i="5" s="1"/>
  <c r="AH140" i="21"/>
  <c r="BB140" i="21" s="1"/>
  <c r="Z121" i="5" l="1"/>
  <c r="Q121" i="5" s="1"/>
  <c r="BB117" i="21"/>
  <c r="BE116" i="21" s="1"/>
  <c r="BC116" i="21" s="1"/>
  <c r="AK116" i="21"/>
  <c r="AB116" i="21" s="1"/>
  <c r="AT121" i="5"/>
  <c r="AR121" i="5" s="1"/>
  <c r="K116" i="18" l="1"/>
  <c r="G116" i="18" s="1"/>
</calcChain>
</file>

<file path=xl/comments1.xml><?xml version="1.0" encoding="utf-8"?>
<comments xmlns="http://schemas.openxmlformats.org/spreadsheetml/2006/main">
  <authors>
    <author xml:space="preserve">日建設計 </author>
    <author>Junko ENDO</author>
  </authors>
  <commentList>
    <comment ref="C15" authorId="0">
      <text>
        <r>
          <rPr>
            <sz val="9"/>
            <color indexed="81"/>
            <rFont val="ＭＳ Ｐゴシック"/>
            <family val="3"/>
            <charset val="128"/>
          </rPr>
          <t>2003/6等と入力して下さい。
2003年6月と表示されます。</t>
        </r>
      </text>
    </comment>
    <comment ref="C39" authorId="0">
      <text>
        <r>
          <rPr>
            <sz val="9"/>
            <color indexed="81"/>
            <rFont val="ＭＳ Ｐゴシック"/>
            <family val="3"/>
            <charset val="128"/>
          </rPr>
          <t>2003/6等と入力して下さい。
2003年6月と表示されます。</t>
        </r>
      </text>
    </comment>
    <comment ref="B41" authorId="1">
      <text>
        <r>
          <rPr>
            <sz val="9"/>
            <color indexed="81"/>
            <rFont val="ＭＳ Ｐゴシック"/>
            <family val="3"/>
            <charset val="128"/>
          </rPr>
          <t>第３者による評価結果の確認などを行っている場合は記述する。</t>
        </r>
      </text>
    </comment>
    <comment ref="C41" authorId="0">
      <text>
        <r>
          <rPr>
            <sz val="9"/>
            <color indexed="81"/>
            <rFont val="ＭＳ Ｐゴシック"/>
            <family val="3"/>
            <charset val="128"/>
          </rPr>
          <t>2003/6等と入力して下さい。
2003年6月と表示されます。</t>
        </r>
      </text>
    </comment>
    <comment ref="F68" authorId="0">
      <text>
        <r>
          <rPr>
            <sz val="9"/>
            <color indexed="81"/>
            <rFont val="ＭＳ Ｐゴシック"/>
            <family val="3"/>
            <charset val="128"/>
          </rPr>
          <t>小数値(「0.9」など)で
比率を入力して下さい。</t>
        </r>
      </text>
    </comment>
    <comment ref="F69" authorId="0">
      <text>
        <r>
          <rPr>
            <sz val="9"/>
            <color indexed="81"/>
            <rFont val="ＭＳ Ｐゴシック"/>
            <family val="3"/>
            <charset val="128"/>
          </rPr>
          <t>小数値(「0.9」など)で
比率を入力して下さい。</t>
        </r>
      </text>
    </comment>
  </commentList>
</comments>
</file>

<file path=xl/comments2.xml><?xml version="1.0" encoding="utf-8"?>
<comments xmlns="http://schemas.openxmlformats.org/spreadsheetml/2006/main">
  <authors>
    <author>-</author>
  </authors>
  <commentList>
    <comment ref="M131" authorId="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authors>
    <author>-</author>
  </authors>
  <commentList>
    <comment ref="X126" authorId="0">
      <text>
        <r>
          <rPr>
            <b/>
            <sz val="9"/>
            <color indexed="81"/>
            <rFont val="ＭＳ Ｐゴシック"/>
            <family val="3"/>
            <charset val="128"/>
          </rPr>
          <t>専有部と共用部(3aによる評価)の床面積による加重平均</t>
        </r>
      </text>
    </comment>
  </commentList>
</comments>
</file>

<file path=xl/sharedStrings.xml><?xml version="1.0" encoding="utf-8"?>
<sst xmlns="http://schemas.openxmlformats.org/spreadsheetml/2006/main" count="4070" uniqueCount="1283">
  <si>
    <t>内装計画</t>
    <rPh sb="0" eb="2">
      <t>ナイソウ</t>
    </rPh>
    <rPh sb="2" eb="4">
      <t>ケイカク</t>
    </rPh>
    <phoneticPr fontId="21"/>
  </si>
  <si>
    <t>維持管理</t>
    <rPh sb="0" eb="2">
      <t>イジ</t>
    </rPh>
    <rPh sb="2" eb="4">
      <t>カンリ</t>
    </rPh>
    <phoneticPr fontId="21"/>
  </si>
  <si>
    <t>維持管理に配慮した設計</t>
  </si>
  <si>
    <t>維持管理用機能の確保</t>
  </si>
  <si>
    <t>衛生管理業務</t>
    <rPh sb="0" eb="2">
      <t>エイセイ</t>
    </rPh>
    <rPh sb="2" eb="4">
      <t>カンリ</t>
    </rPh>
    <rPh sb="4" eb="6">
      <t>ギョウム</t>
    </rPh>
    <phoneticPr fontId="21"/>
  </si>
  <si>
    <t>耐用性・信頼性</t>
    <rPh sb="0" eb="3">
      <t>ﾀｲﾖｳｾｲ</t>
    </rPh>
    <rPh sb="4" eb="6">
      <t>ｼﾝﾗｲ</t>
    </rPh>
    <rPh sb="6" eb="7">
      <t>ｾｲ</t>
    </rPh>
    <phoneticPr fontId="34" type="noConversion"/>
  </si>
  <si>
    <t>躯体材料以外におけるリサイクル材の使用</t>
    <rPh sb="0" eb="2">
      <t>クタイ</t>
    </rPh>
    <rPh sb="2" eb="4">
      <t>ザイリョウ</t>
    </rPh>
    <rPh sb="4" eb="6">
      <t>イガイ</t>
    </rPh>
    <rPh sb="15" eb="16">
      <t>ザイ</t>
    </rPh>
    <rPh sb="17" eb="19">
      <t>シヨウ</t>
    </rPh>
    <phoneticPr fontId="21"/>
  </si>
  <si>
    <t>１地域</t>
    <rPh sb="1" eb="3">
      <t>チイキ</t>
    </rPh>
    <phoneticPr fontId="21"/>
  </si>
  <si>
    <t>２地域</t>
    <rPh sb="1" eb="3">
      <t>チイキ</t>
    </rPh>
    <phoneticPr fontId="21"/>
  </si>
  <si>
    <t>３地域</t>
    <rPh sb="1" eb="3">
      <t>チイキ</t>
    </rPh>
    <phoneticPr fontId="21"/>
  </si>
  <si>
    <t>４地域</t>
    <rPh sb="1" eb="3">
      <t>チイキ</t>
    </rPh>
    <phoneticPr fontId="21"/>
  </si>
  <si>
    <t>５地域</t>
    <rPh sb="1" eb="3">
      <t>チイキ</t>
    </rPh>
    <phoneticPr fontId="21"/>
  </si>
  <si>
    <t>６地域</t>
    <rPh sb="1" eb="3">
      <t>チイキ</t>
    </rPh>
    <phoneticPr fontId="21"/>
  </si>
  <si>
    <t>７地域</t>
    <rPh sb="1" eb="3">
      <t>チイキ</t>
    </rPh>
    <phoneticPr fontId="21"/>
  </si>
  <si>
    <t>８地域</t>
    <rPh sb="1" eb="3">
      <t>チイキ</t>
    </rPh>
    <phoneticPr fontId="21"/>
  </si>
  <si>
    <t>９地域</t>
    <rPh sb="1" eb="3">
      <t>チイキ</t>
    </rPh>
    <phoneticPr fontId="21"/>
  </si>
  <si>
    <t>屋上（屋根）・外壁仕上げ材の更新</t>
    <rPh sb="0" eb="2">
      <t>オクジョウ</t>
    </rPh>
    <rPh sb="3" eb="5">
      <t>ヤネ</t>
    </rPh>
    <rPh sb="7" eb="9">
      <t>ガイヘキ</t>
    </rPh>
    <rPh sb="9" eb="11">
      <t>シア</t>
    </rPh>
    <rPh sb="12" eb="13">
      <t>ザイ</t>
    </rPh>
    <rPh sb="14" eb="16">
      <t>コウシン</t>
    </rPh>
    <phoneticPr fontId="21"/>
  </si>
  <si>
    <t>配管・配線材の更新</t>
    <rPh sb="0" eb="2">
      <t>ハイカン</t>
    </rPh>
    <rPh sb="3" eb="5">
      <t>ハイセン</t>
    </rPh>
    <rPh sb="5" eb="6">
      <t>ザイ</t>
    </rPh>
    <rPh sb="7" eb="9">
      <t>コウシン</t>
    </rPh>
    <phoneticPr fontId="21"/>
  </si>
  <si>
    <t>主用設備機器の更新</t>
    <rPh sb="0" eb="2">
      <t>シュヨウ</t>
    </rPh>
    <rPh sb="2" eb="4">
      <t>セツビ</t>
    </rPh>
    <rPh sb="4" eb="6">
      <t>キキ</t>
    </rPh>
    <rPh sb="7" eb="9">
      <t>コウシン</t>
    </rPh>
    <phoneticPr fontId="21"/>
  </si>
  <si>
    <t>信頼性</t>
    <rPh sb="0" eb="3">
      <t>シンライセイ</t>
    </rPh>
    <phoneticPr fontId="21"/>
  </si>
  <si>
    <t>空調・換気設備</t>
    <rPh sb="0" eb="2">
      <t>クウチョウ</t>
    </rPh>
    <rPh sb="3" eb="5">
      <t>カンキ</t>
    </rPh>
    <rPh sb="5" eb="7">
      <t>セツビ</t>
    </rPh>
    <phoneticPr fontId="21"/>
  </si>
  <si>
    <t>給排水・衛生設備</t>
    <rPh sb="0" eb="3">
      <t>キュウハイスイ</t>
    </rPh>
    <rPh sb="4" eb="6">
      <t>エイセイ</t>
    </rPh>
    <rPh sb="6" eb="8">
      <t>セツビ</t>
    </rPh>
    <phoneticPr fontId="21"/>
  </si>
  <si>
    <t>電気設備</t>
    <rPh sb="0" eb="2">
      <t>デンキ</t>
    </rPh>
    <rPh sb="2" eb="4">
      <t>セツビ</t>
    </rPh>
    <phoneticPr fontId="21"/>
  </si>
  <si>
    <t>空気質環境</t>
    <rPh sb="3" eb="5">
      <t>カンキョウ</t>
    </rPh>
    <phoneticPr fontId="21"/>
  </si>
  <si>
    <t>消火剤</t>
    <rPh sb="0" eb="3">
      <t>ショウカザイ</t>
    </rPh>
    <phoneticPr fontId="21"/>
  </si>
  <si>
    <t>発泡剤（断熱材等）</t>
    <rPh sb="0" eb="2">
      <t>ハッポウ</t>
    </rPh>
    <rPh sb="2" eb="3">
      <t>ザイ</t>
    </rPh>
    <rPh sb="4" eb="7">
      <t>ダンネツザイ</t>
    </rPh>
    <rPh sb="7" eb="8">
      <t>トウ</t>
    </rPh>
    <phoneticPr fontId="21"/>
  </si>
  <si>
    <t>冷媒</t>
    <rPh sb="0" eb="2">
      <t>レイバイ</t>
    </rPh>
    <phoneticPr fontId="21"/>
  </si>
  <si>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</si>
  <si>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</si>
  <si>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</si>
  <si>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</si>
  <si>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</si>
  <si>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</si>
  <si>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</si>
  <si>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</si>
  <si>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</si>
  <si>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</si>
  <si>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</si>
  <si>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</si>
  <si>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1"/>
  </si>
  <si>
    <t xml:space="preserve"> Q3 3</t>
  </si>
  <si>
    <t xml:space="preserve"> </t>
  </si>
  <si>
    <t>建築物の環境負荷低減性</t>
    <rPh sb="0" eb="3">
      <t>ケンチクブツ</t>
    </rPh>
    <rPh sb="4" eb="6">
      <t>カンキョウ</t>
    </rPh>
    <rPh sb="6" eb="8">
      <t>フカ</t>
    </rPh>
    <rPh sb="8" eb="10">
      <t>テイゲン</t>
    </rPh>
    <rPh sb="10" eb="11">
      <t>セイ</t>
    </rPh>
    <phoneticPr fontId="21"/>
  </si>
  <si>
    <t>LR</t>
  </si>
  <si>
    <t>LR1 2</t>
  </si>
  <si>
    <t>ERRによる評価</t>
    <rPh sb="6" eb="8">
      <t>ﾋｮｳｶ</t>
    </rPh>
    <phoneticPr fontId="34" type="noConversion"/>
  </si>
  <si>
    <t>ERR以外による評価</t>
    <rPh sb="3" eb="5">
      <t>イガイ</t>
    </rPh>
    <phoneticPr fontId="21"/>
  </si>
  <si>
    <t>LR1 4</t>
  </si>
  <si>
    <t>LR2 1</t>
  </si>
  <si>
    <t>雨水利用・雑排水再利用</t>
    <rPh sb="0" eb="2">
      <t>ｳｽｲ</t>
    </rPh>
    <rPh sb="2" eb="4">
      <t>ﾘﾖｳ</t>
    </rPh>
    <rPh sb="5" eb="8">
      <t>ｻﾞﾂﾊｲｽｲ</t>
    </rPh>
    <rPh sb="8" eb="9">
      <t>ｻｲ</t>
    </rPh>
    <rPh sb="9" eb="11">
      <t>ﾘﾖｳ</t>
    </rPh>
    <phoneticPr fontId="34" type="noConversion"/>
  </si>
  <si>
    <t>LR2 1.2</t>
  </si>
  <si>
    <t>雑排水等再利用システム導入の有無</t>
  </si>
  <si>
    <t>LR2 2</t>
  </si>
  <si>
    <t>LR2 3</t>
  </si>
  <si>
    <t>フロン・ハロンの回避</t>
  </si>
  <si>
    <t>ホテルo</t>
    <phoneticPr fontId="21"/>
  </si>
  <si>
    <t>集合住宅o</t>
    <phoneticPr fontId="21"/>
  </si>
  <si>
    <t>延面積比率</t>
    <phoneticPr fontId="21"/>
  </si>
  <si>
    <t>Q</t>
    <phoneticPr fontId="21"/>
  </si>
  <si>
    <t xml:space="preserve"> Q</t>
    <phoneticPr fontId="21"/>
  </si>
  <si>
    <t>Q</t>
    <phoneticPr fontId="21"/>
  </si>
  <si>
    <t>建築物の環境品質</t>
    <phoneticPr fontId="21"/>
  </si>
  <si>
    <t>Q1</t>
    <phoneticPr fontId="34" type="noConversion"/>
  </si>
  <si>
    <t>室内環境</t>
    <phoneticPr fontId="21"/>
  </si>
  <si>
    <t>騒音</t>
    <phoneticPr fontId="21"/>
  </si>
  <si>
    <t>1.2.1</t>
    <phoneticPr fontId="21"/>
  </si>
  <si>
    <t>開口部遮音性能</t>
    <phoneticPr fontId="21"/>
  </si>
  <si>
    <t>1.2.2</t>
    <phoneticPr fontId="21"/>
  </si>
  <si>
    <t>1.2.3</t>
    <phoneticPr fontId="21"/>
  </si>
  <si>
    <t>1.2.4</t>
    <phoneticPr fontId="21"/>
  </si>
  <si>
    <t>2.1.1</t>
    <phoneticPr fontId="21"/>
  </si>
  <si>
    <t>2.3.1</t>
    <phoneticPr fontId="21"/>
  </si>
  <si>
    <t>2.3.1</t>
    <phoneticPr fontId="21"/>
  </si>
  <si>
    <t>2.3.2</t>
    <phoneticPr fontId="21"/>
  </si>
  <si>
    <t>2.3.2</t>
    <phoneticPr fontId="21"/>
  </si>
  <si>
    <t>時間外空調に対する配慮</t>
    <rPh sb="0" eb="3">
      <t>ジカンガイ</t>
    </rPh>
    <rPh sb="3" eb="5">
      <t>クウチョウ</t>
    </rPh>
    <rPh sb="6" eb="7">
      <t>タイ</t>
    </rPh>
    <rPh sb="9" eb="11">
      <t>ハイリョ</t>
    </rPh>
    <phoneticPr fontId="21"/>
  </si>
  <si>
    <t>監視システム</t>
    <rPh sb="0" eb="2">
      <t>カンシ</t>
    </rPh>
    <phoneticPr fontId="21"/>
  </si>
  <si>
    <t>湿度制御</t>
    <rPh sb="0" eb="2">
      <t>ｼﾂﾄﾞ</t>
    </rPh>
    <rPh sb="2" eb="4">
      <t>ｾｲｷﾞｮ</t>
    </rPh>
    <phoneticPr fontId="34" type="noConversion"/>
  </si>
  <si>
    <t>空調方式</t>
    <rPh sb="0" eb="2">
      <t>クウチョウ</t>
    </rPh>
    <rPh sb="2" eb="4">
      <t>ホウシキ</t>
    </rPh>
    <phoneticPr fontId="21"/>
  </si>
  <si>
    <t>上下温度差</t>
    <rPh sb="0" eb="2">
      <t>ジョウゲ</t>
    </rPh>
    <rPh sb="2" eb="5">
      <t>オンドサ</t>
    </rPh>
    <phoneticPr fontId="21"/>
  </si>
  <si>
    <t>■地域・地区</t>
    <rPh sb="1" eb="3">
      <t>ﾁｲｷ</t>
    </rPh>
    <rPh sb="4" eb="6">
      <t>ﾁｸ</t>
    </rPh>
    <phoneticPr fontId="34" type="noConversion"/>
  </si>
  <si>
    <t>商業地域、防火地域</t>
    <rPh sb="0" eb="2">
      <t>ショウギョウ</t>
    </rPh>
    <rPh sb="2" eb="4">
      <t>チイキ</t>
    </rPh>
    <rPh sb="5" eb="7">
      <t>ボウカ</t>
    </rPh>
    <rPh sb="7" eb="9">
      <t>チイキ</t>
    </rPh>
    <phoneticPr fontId="21"/>
  </si>
  <si>
    <t>■竣工年 (予定/竣工)</t>
    <rPh sb="1" eb="3">
      <t>ｼｭﾝｺｳ</t>
    </rPh>
    <rPh sb="3" eb="4">
      <t>ﾈﾝ</t>
    </rPh>
    <rPh sb="6" eb="8">
      <t>ﾖﾃｲ</t>
    </rPh>
    <rPh sb="9" eb="11">
      <t>ｼｭﾝｺｳ</t>
    </rPh>
    <phoneticPr fontId="34" type="noConversion"/>
  </si>
  <si>
    <t>■敷地面積</t>
    <rPh sb="1" eb="3">
      <t>ｼｷﾁ</t>
    </rPh>
    <rPh sb="3" eb="5">
      <t>ﾒﾝｾｷ</t>
    </rPh>
    <phoneticPr fontId="34" type="noConversion"/>
  </si>
  <si>
    <t>■建築面積</t>
    <rPh sb="1" eb="3">
      <t>ｹﾝﾁｸ</t>
    </rPh>
    <rPh sb="3" eb="5">
      <t>ﾒﾝｾｷ</t>
    </rPh>
    <phoneticPr fontId="34" type="noConversion"/>
  </si>
  <si>
    <t>■延床面積</t>
    <rPh sb="1" eb="2">
      <t>ﾉ</t>
    </rPh>
    <rPh sb="2" eb="5">
      <t>ﾕｶﾒﾝｾｷ</t>
    </rPh>
    <phoneticPr fontId="34" type="noConversion"/>
  </si>
  <si>
    <t>■建物用途名</t>
    <rPh sb="1" eb="3">
      <t>タテモノ</t>
    </rPh>
    <rPh sb="3" eb="5">
      <t>ヨウト</t>
    </rPh>
    <rPh sb="5" eb="6">
      <t>メイ</t>
    </rPh>
    <phoneticPr fontId="21"/>
  </si>
  <si>
    <t>■階数</t>
    <rPh sb="1" eb="3">
      <t>カイスウ</t>
    </rPh>
    <phoneticPr fontId="21"/>
  </si>
  <si>
    <t>地上○○F</t>
    <rPh sb="0" eb="2">
      <t>チジョウ</t>
    </rPh>
    <phoneticPr fontId="21"/>
  </si>
  <si>
    <t>ホテル</t>
  </si>
  <si>
    <t>●標準計算</t>
    <rPh sb="1" eb="3">
      <t>ヒョウジュン</t>
    </rPh>
    <rPh sb="3" eb="5">
      <t>ケイサン</t>
    </rPh>
    <phoneticPr fontId="21"/>
  </si>
  <si>
    <t>●個別計算</t>
    <rPh sb="1" eb="3">
      <t>コベツ</t>
    </rPh>
    <rPh sb="3" eb="5">
      <t>ケイサン</t>
    </rPh>
    <phoneticPr fontId="21"/>
  </si>
  <si>
    <t>用途名</t>
    <rPh sb="0" eb="2">
      <t>ヨウト</t>
    </rPh>
    <rPh sb="2" eb="3">
      <t>メイ</t>
    </rPh>
    <phoneticPr fontId="21"/>
  </si>
  <si>
    <t xml:space="preserve"> 含まれる用途</t>
    <rPh sb="1" eb="2">
      <t>フク</t>
    </rPh>
    <rPh sb="5" eb="7">
      <t>ヨウト</t>
    </rPh>
    <phoneticPr fontId="21"/>
  </si>
  <si>
    <t xml:space="preserve"> 事務所</t>
  </si>
  <si>
    <t xml:space="preserve"> 事務所、庁舎、図書館、博物館、郵便局 など</t>
    <rPh sb="1" eb="3">
      <t>ジム</t>
    </rPh>
    <rPh sb="3" eb="4">
      <t>ショ</t>
    </rPh>
    <rPh sb="5" eb="7">
      <t>チョウシャ</t>
    </rPh>
    <rPh sb="8" eb="11">
      <t>トショカン</t>
    </rPh>
    <rPh sb="12" eb="15">
      <t>ハクブツカン</t>
    </rPh>
    <rPh sb="16" eb="19">
      <t>ユウビンキョク</t>
    </rPh>
    <phoneticPr fontId="21"/>
  </si>
  <si>
    <t>簡易評価</t>
    <rPh sb="0" eb="2">
      <t>カンイ</t>
    </rPh>
    <rPh sb="2" eb="4">
      <t>ヒョウカ</t>
    </rPh>
    <phoneticPr fontId="21"/>
  </si>
  <si>
    <r>
      <t xml:space="preserve">■ </t>
    </r>
    <r>
      <rPr>
        <sz val="10"/>
        <rFont val="ＭＳ Ｐゴシック"/>
        <family val="3"/>
        <charset val="128"/>
      </rPr>
      <t>作成者</t>
    </r>
    <rPh sb="2" eb="5">
      <t>サクセイシャ</t>
    </rPh>
    <phoneticPr fontId="21"/>
  </si>
  <si>
    <t>○○○</t>
    <phoneticPr fontId="21"/>
  </si>
  <si>
    <t>省エネルギー計画書による評価</t>
    <rPh sb="0" eb="1">
      <t>ショウ</t>
    </rPh>
    <rPh sb="6" eb="9">
      <t>ケイカクショ</t>
    </rPh>
    <rPh sb="12" eb="14">
      <t>ヒョウカ</t>
    </rPh>
    <phoneticPr fontId="21"/>
  </si>
  <si>
    <r>
      <t xml:space="preserve">■ </t>
    </r>
    <r>
      <rPr>
        <sz val="10"/>
        <rFont val="ＭＳ Ｐゴシック"/>
        <family val="3"/>
        <charset val="128"/>
      </rPr>
      <t>確認日</t>
    </r>
    <rPh sb="2" eb="4">
      <t>カクニン</t>
    </rPh>
    <rPh sb="4" eb="5">
      <t>ビ</t>
    </rPh>
    <phoneticPr fontId="21"/>
  </si>
  <si>
    <t>竣工段階</t>
    <rPh sb="0" eb="2">
      <t>シュンコウ</t>
    </rPh>
    <rPh sb="2" eb="4">
      <t>ダンカイ</t>
    </rPh>
    <phoneticPr fontId="21"/>
  </si>
  <si>
    <r>
      <t xml:space="preserve">■ </t>
    </r>
    <r>
      <rPr>
        <sz val="10"/>
        <rFont val="ＭＳ Ｐゴシック"/>
        <family val="3"/>
        <charset val="128"/>
      </rPr>
      <t>確認者</t>
    </r>
    <rPh sb="2" eb="4">
      <t>カクニン</t>
    </rPh>
    <rPh sb="4" eb="5">
      <t>シャ</t>
    </rPh>
    <phoneticPr fontId="21"/>
  </si>
  <si>
    <r>
      <t>■</t>
    </r>
    <r>
      <rPr>
        <sz val="10"/>
        <rFont val="ＭＳ Ｐゴシック"/>
        <family val="3"/>
        <charset val="128"/>
      </rPr>
      <t>LCCO2の計算</t>
    </r>
    <rPh sb="7" eb="9">
      <t>ケイサン</t>
    </rPh>
    <phoneticPr fontId="21"/>
  </si>
  <si>
    <t>標準計算</t>
    <rPh sb="0" eb="2">
      <t>ヒョウジュン</t>
    </rPh>
    <rPh sb="2" eb="4">
      <t>ケイサン</t>
    </rPh>
    <phoneticPr fontId="21"/>
  </si>
  <si>
    <t>→LCCO2算定条件シート（標準計算）を入力</t>
    <rPh sb="6" eb="8">
      <t>サンテイ</t>
    </rPh>
    <rPh sb="8" eb="10">
      <t>ジョウケン</t>
    </rPh>
    <rPh sb="14" eb="16">
      <t>ヒョウジュン</t>
    </rPh>
    <rPh sb="16" eb="18">
      <t>ケイサン</t>
    </rPh>
    <rPh sb="20" eb="22">
      <t>ニュウリョク</t>
    </rPh>
    <phoneticPr fontId="21"/>
  </si>
  <si>
    <t>個別計算</t>
    <rPh sb="0" eb="2">
      <t>コベツ</t>
    </rPh>
    <rPh sb="2" eb="4">
      <t>ケイサン</t>
    </rPh>
    <phoneticPr fontId="21"/>
  </si>
  <si>
    <t>→LCCO2算定条件シート（個別計算）を入力</t>
    <rPh sb="6" eb="8">
      <t>サンテイ</t>
    </rPh>
    <rPh sb="8" eb="10">
      <t>ジョウケン</t>
    </rPh>
    <rPh sb="14" eb="16">
      <t>コベツ</t>
    </rPh>
    <rPh sb="16" eb="18">
      <t>ケイサン</t>
    </rPh>
    <rPh sb="20" eb="22">
      <t>ニュウリョク</t>
    </rPh>
    <phoneticPr fontId="21"/>
  </si>
  <si>
    <t>2) 個別用途入力</t>
    <rPh sb="3" eb="5">
      <t>コベツ</t>
    </rPh>
    <rPh sb="5" eb="7">
      <t>ヨウト</t>
    </rPh>
    <rPh sb="7" eb="9">
      <t>ニュウリョク</t>
    </rPh>
    <phoneticPr fontId="21"/>
  </si>
  <si>
    <t>①用途別延床面積　　</t>
    <rPh sb="1" eb="3">
      <t>ヨウト</t>
    </rPh>
    <rPh sb="3" eb="4">
      <t>ベツ</t>
    </rPh>
    <rPh sb="4" eb="5">
      <t>ノ</t>
    </rPh>
    <rPh sb="5" eb="6">
      <t>ユカ</t>
    </rPh>
    <rPh sb="6" eb="8">
      <t>メンセキ</t>
    </rPh>
    <phoneticPr fontId="21"/>
  </si>
  <si>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</si>
  <si>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</si>
  <si>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</si>
  <si>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</si>
  <si>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</si>
  <si>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</si>
  <si>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</si>
  <si>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1"/>
  </si>
  <si>
    <t>集会所</t>
    <rPh sb="2" eb="3">
      <t>ショ</t>
    </rPh>
    <phoneticPr fontId="21"/>
  </si>
  <si>
    <t xml:space="preserve"> 工場</t>
    <rPh sb="1" eb="3">
      <t>コウジョウ</t>
    </rPh>
    <phoneticPr fontId="21"/>
  </si>
  <si>
    <t>病院</t>
  </si>
  <si>
    <t xml:space="preserve"> 病院</t>
  </si>
  <si>
    <t>ホテル</t>
    <phoneticPr fontId="21"/>
  </si>
  <si>
    <t xml:space="preserve"> ホテル</t>
  </si>
  <si>
    <t>集合住宅</t>
  </si>
  <si>
    <t xml:space="preserve"> 集合住宅</t>
  </si>
  <si>
    <t>工場</t>
    <rPh sb="0" eb="2">
      <t>コウジョウ</t>
    </rPh>
    <phoneticPr fontId="21"/>
  </si>
  <si>
    <t>② 住居・宿泊部分の比率</t>
    <rPh sb="2" eb="4">
      <t>ジュウキョ</t>
    </rPh>
    <rPh sb="5" eb="7">
      <t>シュクハク</t>
    </rPh>
    <rPh sb="7" eb="9">
      <t>ブブン</t>
    </rPh>
    <rPh sb="10" eb="12">
      <t>ヒリツ</t>
    </rPh>
    <phoneticPr fontId="21"/>
  </si>
  <si>
    <t>合計</t>
    <rPh sb="0" eb="2">
      <t>ゴウケイ</t>
    </rPh>
    <phoneticPr fontId="21"/>
  </si>
  <si>
    <t>簡易版</t>
    <rPh sb="0" eb="3">
      <t>カンイバン</t>
    </rPh>
    <phoneticPr fontId="21"/>
  </si>
  <si>
    <t>バージョン</t>
    <phoneticPr fontId="21"/>
  </si>
  <si>
    <t>共用部</t>
    <rPh sb="0" eb="3">
      <t>キョウヨウブ</t>
    </rPh>
    <phoneticPr fontId="21"/>
  </si>
  <si>
    <t xml:space="preserve"> Q1 2.1</t>
  </si>
  <si>
    <t>室温設定</t>
  </si>
  <si>
    <t>2.1.2</t>
  </si>
  <si>
    <t>負荷変動・追従制御性</t>
  </si>
  <si>
    <t>2.1.3</t>
  </si>
  <si>
    <t>外皮性能</t>
  </si>
  <si>
    <t>地球温暖化への配慮</t>
    <rPh sb="0" eb="2">
      <t>ﾁｷｭｳ</t>
    </rPh>
    <rPh sb="2" eb="5">
      <t>ｵﾝﾀﾞﾝｶ</t>
    </rPh>
    <rPh sb="7" eb="9">
      <t>ﾊｲﾘｮ</t>
    </rPh>
    <phoneticPr fontId="34" type="noConversion"/>
  </si>
  <si>
    <t>地域環境への配慮</t>
    <rPh sb="0" eb="2">
      <t>ﾁｲｷ</t>
    </rPh>
    <rPh sb="2" eb="4">
      <t>ｶﾝｷｮｳ</t>
    </rPh>
    <rPh sb="6" eb="8">
      <t>ﾊｲﾘｮ</t>
    </rPh>
    <phoneticPr fontId="34" type="noConversion"/>
  </si>
  <si>
    <t>大気汚染防止</t>
    <rPh sb="0" eb="2">
      <t>ﾀｲｷ</t>
    </rPh>
    <rPh sb="2" eb="4">
      <t>ｵｾﾝ</t>
    </rPh>
    <rPh sb="4" eb="6">
      <t>ﾎﾞｳｼ</t>
    </rPh>
    <phoneticPr fontId="34" type="noConversion"/>
  </si>
  <si>
    <t>地域インフラへの負荷抑制</t>
    <rPh sb="0" eb="2">
      <t>チイキ</t>
    </rPh>
    <rPh sb="8" eb="10">
      <t>フカ</t>
    </rPh>
    <rPh sb="10" eb="12">
      <t>ヨクセイ</t>
    </rPh>
    <phoneticPr fontId="21"/>
  </si>
  <si>
    <t>交通負荷抑制</t>
    <rPh sb="0" eb="2">
      <t>ｺｳﾂｳ</t>
    </rPh>
    <rPh sb="2" eb="4">
      <t>ﾌｶ</t>
    </rPh>
    <rPh sb="4" eb="6">
      <t>ﾖｸｾｲ</t>
    </rPh>
    <phoneticPr fontId="34" type="noConversion"/>
  </si>
  <si>
    <t>XXX</t>
    <phoneticPr fontId="21"/>
  </si>
  <si>
    <t>㎡</t>
    <phoneticPr fontId="21"/>
  </si>
  <si>
    <t>XXX</t>
    <phoneticPr fontId="21"/>
  </si>
  <si>
    <t>㎡</t>
    <phoneticPr fontId="21"/>
  </si>
  <si>
    <t>○○</t>
    <phoneticPr fontId="21"/>
  </si>
  <si>
    <t>XX</t>
    <phoneticPr fontId="21"/>
  </si>
  <si>
    <t>XXX</t>
    <phoneticPr fontId="21"/>
  </si>
  <si>
    <r>
      <t>c</t>
    </r>
    <r>
      <rPr>
        <sz val="11"/>
        <rFont val="ＭＳ Ｐゴシック"/>
        <family val="3"/>
        <charset val="128"/>
      </rPr>
      <t>ommon</t>
    </r>
    <phoneticPr fontId="21"/>
  </si>
  <si>
    <t>Residential</t>
    <phoneticPr fontId="21"/>
  </si>
  <si>
    <t xml:space="preserve"> 事務所</t>
    <phoneticPr fontId="21"/>
  </si>
  <si>
    <t>㎡</t>
    <phoneticPr fontId="21"/>
  </si>
  <si>
    <t>ホテル</t>
    <phoneticPr fontId="21"/>
  </si>
  <si>
    <t xml:space="preserve"> 集合住宅（戸建は対象外）</t>
    <phoneticPr fontId="21"/>
  </si>
  <si>
    <t>開口部遮音性能</t>
    <phoneticPr fontId="21"/>
  </si>
  <si>
    <t>界壁遮音性能</t>
  </si>
  <si>
    <t>界床遮音性能（軽量衝撃源）</t>
  </si>
  <si>
    <t>界床遮音性能（重量衝撃源）</t>
  </si>
  <si>
    <t>吸音</t>
  </si>
  <si>
    <t>温熱環境</t>
    <rPh sb="0" eb="2">
      <t>ｵﾝﾈﾂ</t>
    </rPh>
    <rPh sb="2" eb="4">
      <t>ｶﾝｷｮｳ</t>
    </rPh>
    <phoneticPr fontId="34" type="noConversion"/>
  </si>
  <si>
    <t>室温制御</t>
    <rPh sb="0" eb="2">
      <t>ｼﾂｵﾝ</t>
    </rPh>
    <rPh sb="2" eb="4">
      <t>ｾｲｷﾞｮ</t>
    </rPh>
    <phoneticPr fontId="34" type="noConversion"/>
  </si>
  <si>
    <t>外皮性能</t>
    <rPh sb="0" eb="2">
      <t>ガイヒ</t>
    </rPh>
    <rPh sb="2" eb="4">
      <t>セイノウ</t>
    </rPh>
    <phoneticPr fontId="21"/>
  </si>
  <si>
    <t>ゾーン別制御性</t>
    <rPh sb="3" eb="4">
      <t>ベツ</t>
    </rPh>
    <rPh sb="4" eb="7">
      <t>セイギョセイ</t>
    </rPh>
    <phoneticPr fontId="21"/>
  </si>
  <si>
    <t>個別制御</t>
    <rPh sb="0" eb="2">
      <t>コベツ</t>
    </rPh>
    <rPh sb="2" eb="4">
      <t>セイギョ</t>
    </rPh>
    <phoneticPr fontId="21"/>
  </si>
  <si>
    <t>風害・砂塵、日照阻害の抑制</t>
  </si>
  <si>
    <t>風害・砂塵、日照阻害の抑制</t>
    <phoneticPr fontId="34" type="noConversion"/>
  </si>
  <si>
    <t>■構造</t>
    <rPh sb="1" eb="3">
      <t>コウゾウ</t>
    </rPh>
    <phoneticPr fontId="21"/>
  </si>
  <si>
    <t>RC造</t>
    <rPh sb="2" eb="3">
      <t>ゾウ</t>
    </rPh>
    <phoneticPr fontId="21"/>
  </si>
  <si>
    <t>S造</t>
    <rPh sb="1" eb="2">
      <t>ゾウ</t>
    </rPh>
    <phoneticPr fontId="21"/>
  </si>
  <si>
    <t>SRC造</t>
    <rPh sb="3" eb="4">
      <t>ゾウ</t>
    </rPh>
    <phoneticPr fontId="21"/>
  </si>
  <si>
    <t>木造</t>
    <rPh sb="0" eb="2">
      <t>モクゾウ</t>
    </rPh>
    <phoneticPr fontId="21"/>
  </si>
  <si>
    <t>■平均居住人員</t>
    <rPh sb="1" eb="3">
      <t>ﾍｲｷﾝ</t>
    </rPh>
    <rPh sb="3" eb="5">
      <t>ｷｮｼﾞｭｳ</t>
    </rPh>
    <rPh sb="5" eb="7">
      <t>ｼﾞﾝｲﾝ</t>
    </rPh>
    <phoneticPr fontId="34" type="noConversion"/>
  </si>
  <si>
    <t>人（想定値）</t>
    <rPh sb="0" eb="1">
      <t>ニン</t>
    </rPh>
    <rPh sb="2" eb="4">
      <t>ソウテイ</t>
    </rPh>
    <rPh sb="4" eb="5">
      <t>アタイ</t>
    </rPh>
    <phoneticPr fontId="21"/>
  </si>
  <si>
    <t>■年間使用時間</t>
    <rPh sb="1" eb="3">
      <t>ﾈﾝｶﾝ</t>
    </rPh>
    <rPh sb="3" eb="5">
      <t>ｼﾖｳ</t>
    </rPh>
    <rPh sb="5" eb="7">
      <t>ｼﾞｶﾝ</t>
    </rPh>
    <phoneticPr fontId="34" type="noConversion"/>
  </si>
  <si>
    <t>時間/年（想定値）</t>
    <rPh sb="0" eb="2">
      <t>ジカン</t>
    </rPh>
    <rPh sb="3" eb="4">
      <t>ネン</t>
    </rPh>
    <phoneticPr fontId="21"/>
  </si>
  <si>
    <t>② 評価の実施</t>
    <rPh sb="2" eb="4">
      <t>ヒョウカ</t>
    </rPh>
    <rPh sb="5" eb="7">
      <t>ジッシ</t>
    </rPh>
    <phoneticPr fontId="21"/>
  </si>
  <si>
    <t>既存</t>
    <rPh sb="0" eb="2">
      <t>キソン</t>
    </rPh>
    <phoneticPr fontId="21"/>
  </si>
  <si>
    <t>新築</t>
    <rPh sb="0" eb="2">
      <t>シンチク</t>
    </rPh>
    <phoneticPr fontId="21"/>
  </si>
  <si>
    <t>既存学校版</t>
    <rPh sb="0" eb="2">
      <t>キソン</t>
    </rPh>
    <rPh sb="2" eb="4">
      <t>ガッコウ</t>
    </rPh>
    <rPh sb="4" eb="5">
      <t>バン</t>
    </rPh>
    <phoneticPr fontId="21"/>
  </si>
  <si>
    <r>
      <t xml:space="preserve">■ </t>
    </r>
    <r>
      <rPr>
        <sz val="10"/>
        <rFont val="ＭＳ Ｐゴシック"/>
        <family val="3"/>
        <charset val="128"/>
      </rPr>
      <t>評価の実施</t>
    </r>
    <rPh sb="2" eb="4">
      <t>ヒョウカ</t>
    </rPh>
    <rPh sb="5" eb="7">
      <t>ジッシ</t>
    </rPh>
    <phoneticPr fontId="21"/>
  </si>
  <si>
    <t>実施設計段階</t>
    <rPh sb="0" eb="2">
      <t>ジッシ</t>
    </rPh>
    <rPh sb="2" eb="4">
      <t>セッケイ</t>
    </rPh>
    <rPh sb="4" eb="6">
      <t>ダンカイ</t>
    </rPh>
    <phoneticPr fontId="21"/>
  </si>
  <si>
    <t>基本設計段階</t>
    <rPh sb="0" eb="2">
      <t>キホン</t>
    </rPh>
    <rPh sb="2" eb="4">
      <t>セッケイ</t>
    </rPh>
    <rPh sb="4" eb="6">
      <t>ダンカイ</t>
    </rPh>
    <phoneticPr fontId="21"/>
  </si>
  <si>
    <t>躯体材料の耐用年数</t>
    <rPh sb="0" eb="2">
      <t>クタイ</t>
    </rPh>
    <rPh sb="2" eb="4">
      <t>ザイリョウ</t>
    </rPh>
    <rPh sb="5" eb="7">
      <t>タイヨウ</t>
    </rPh>
    <rPh sb="7" eb="9">
      <t>ネンスウ</t>
    </rPh>
    <phoneticPr fontId="21"/>
  </si>
  <si>
    <t>外壁仕上げ材の補修必要間隔</t>
    <rPh sb="0" eb="2">
      <t>ガイヘキ</t>
    </rPh>
    <rPh sb="2" eb="4">
      <t>シア</t>
    </rPh>
    <rPh sb="5" eb="6">
      <t>ザイ</t>
    </rPh>
    <rPh sb="7" eb="9">
      <t>ホシュウ</t>
    </rPh>
    <rPh sb="9" eb="11">
      <t>ヒツヨウ</t>
    </rPh>
    <rPh sb="11" eb="13">
      <t>カンカク</t>
    </rPh>
    <phoneticPr fontId="21"/>
  </si>
  <si>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1"/>
  </si>
  <si>
    <t>空調換気ダクトの更新必要間隔</t>
    <rPh sb="0" eb="2">
      <t>クウチョウ</t>
    </rPh>
    <rPh sb="2" eb="4">
      <t>カンキ</t>
    </rPh>
    <rPh sb="8" eb="10">
      <t>コウシン</t>
    </rPh>
    <rPh sb="10" eb="12">
      <t>ヒツヨウ</t>
    </rPh>
    <rPh sb="12" eb="14">
      <t>カンカク</t>
    </rPh>
    <phoneticPr fontId="21"/>
  </si>
  <si>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1"/>
  </si>
  <si>
    <t>主要設備機器の更新必要間隔</t>
    <rPh sb="0" eb="2">
      <t>シュヨウ</t>
    </rPh>
    <rPh sb="2" eb="4">
      <t>セツビ</t>
    </rPh>
    <rPh sb="4" eb="6">
      <t>キキ</t>
    </rPh>
    <rPh sb="7" eb="9">
      <t>コウシン</t>
    </rPh>
    <rPh sb="9" eb="11">
      <t>ヒツヨウ</t>
    </rPh>
    <rPh sb="11" eb="13">
      <t>カンカク</t>
    </rPh>
    <phoneticPr fontId="21"/>
  </si>
  <si>
    <t>適切な更新</t>
    <rPh sb="0" eb="2">
      <t>テキセツ</t>
    </rPh>
    <rPh sb="3" eb="5">
      <t>コウシン</t>
    </rPh>
    <phoneticPr fontId="21"/>
  </si>
  <si>
    <t>広さ感・景観</t>
    <rPh sb="0" eb="1">
      <t>ヒロ</t>
    </rPh>
    <rPh sb="2" eb="3">
      <t>カン</t>
    </rPh>
    <rPh sb="4" eb="6">
      <t>ケイカン</t>
    </rPh>
    <phoneticPr fontId="21"/>
  </si>
  <si>
    <t>室温</t>
    <rPh sb="0" eb="2">
      <t>シツオン</t>
    </rPh>
    <phoneticPr fontId="21"/>
  </si>
  <si>
    <t>室温</t>
    <phoneticPr fontId="21"/>
  </si>
  <si>
    <t>建物全体・共用部</t>
    <rPh sb="0" eb="2">
      <t>タテモノ</t>
    </rPh>
    <rPh sb="2" eb="4">
      <t>ゼンタイ</t>
    </rPh>
    <rPh sb="5" eb="7">
      <t>キョウヨウ</t>
    </rPh>
    <rPh sb="7" eb="8">
      <t>ブ</t>
    </rPh>
    <phoneticPr fontId="21"/>
  </si>
  <si>
    <t>小中高</t>
    <rPh sb="0" eb="3">
      <t>ショウチュウコウ</t>
    </rPh>
    <phoneticPr fontId="21"/>
  </si>
  <si>
    <t>住居・宿泊部</t>
    <rPh sb="0" eb="2">
      <t>ジュウキョ</t>
    </rPh>
    <rPh sb="3" eb="5">
      <t>シュクハク</t>
    </rPh>
    <rPh sb="5" eb="6">
      <t>ブ</t>
    </rPh>
    <phoneticPr fontId="21"/>
  </si>
  <si>
    <t>全体・共有</t>
    <rPh sb="0" eb="2">
      <t>ゼンタイ</t>
    </rPh>
    <rPh sb="3" eb="5">
      <t>キョウユウ</t>
    </rPh>
    <phoneticPr fontId="21"/>
  </si>
  <si>
    <t>住居・宿泊</t>
    <rPh sb="0" eb="2">
      <t>ジュウキョ</t>
    </rPh>
    <rPh sb="3" eb="5">
      <t>シュクハク</t>
    </rPh>
    <phoneticPr fontId="21"/>
  </si>
  <si>
    <t>項目名</t>
    <rPh sb="0" eb="2">
      <t>コウモク</t>
    </rPh>
    <rPh sb="2" eb="3">
      <t>メイ</t>
    </rPh>
    <phoneticPr fontId="21"/>
  </si>
  <si>
    <t>延面積</t>
    <rPh sb="0" eb="1">
      <t>ノ</t>
    </rPh>
    <rPh sb="1" eb="3">
      <t>メンセキ</t>
    </rPh>
    <phoneticPr fontId="21"/>
  </si>
  <si>
    <t>延面積比率</t>
    <rPh sb="0" eb="1">
      <t>ノ</t>
    </rPh>
    <rPh sb="1" eb="3">
      <t>メンセキ</t>
    </rPh>
    <rPh sb="3" eb="5">
      <t>ヒリツ</t>
    </rPh>
    <phoneticPr fontId="21"/>
  </si>
  <si>
    <t>音環境</t>
  </si>
  <si>
    <t>温熱環境</t>
  </si>
  <si>
    <t>光・視環境</t>
  </si>
  <si>
    <t>建築物の環境品質</t>
    <rPh sb="0" eb="3">
      <t>ケンチクブツ</t>
    </rPh>
    <rPh sb="4" eb="6">
      <t>カンキョウ</t>
    </rPh>
    <rPh sb="6" eb="8">
      <t>ヒンシツ</t>
    </rPh>
    <phoneticPr fontId="21"/>
  </si>
  <si>
    <t>住居宿泊・共用部面積比率</t>
    <rPh sb="0" eb="2">
      <t>ジュウキョ</t>
    </rPh>
    <rPh sb="2" eb="4">
      <t>シュクハク</t>
    </rPh>
    <rPh sb="5" eb="7">
      <t>キョウヨウ</t>
    </rPh>
    <rPh sb="7" eb="8">
      <t>ブ</t>
    </rPh>
    <rPh sb="8" eb="10">
      <t>メンセキ</t>
    </rPh>
    <rPh sb="10" eb="12">
      <t>ヒリツ</t>
    </rPh>
    <phoneticPr fontId="21"/>
  </si>
  <si>
    <t xml:space="preserve"> Q</t>
  </si>
  <si>
    <t xml:space="preserve"> Q1</t>
  </si>
  <si>
    <t xml:space="preserve"> Q1 1</t>
  </si>
  <si>
    <t>1.1.1</t>
  </si>
  <si>
    <t xml:space="preserve"> Q1 1.1</t>
  </si>
  <si>
    <t>室内騒音レベル</t>
    <rPh sb="0" eb="2">
      <t>シツナイ</t>
    </rPh>
    <rPh sb="2" eb="4">
      <t>ソウオン</t>
    </rPh>
    <phoneticPr fontId="21"/>
  </si>
  <si>
    <t>1.1.2</t>
  </si>
  <si>
    <t>設備騒音対策</t>
  </si>
  <si>
    <t xml:space="preserve"> Q1 1.2</t>
  </si>
  <si>
    <t xml:space="preserve"> Q1 2</t>
  </si>
  <si>
    <t>映り込み対策</t>
    <rPh sb="0" eb="1">
      <t>ウツ</t>
    </rPh>
    <rPh sb="2" eb="3">
      <t>コ</t>
    </rPh>
    <rPh sb="4" eb="6">
      <t>タイサク</t>
    </rPh>
    <phoneticPr fontId="21"/>
  </si>
  <si>
    <t>照度</t>
    <rPh sb="0" eb="2">
      <t>ｼｮｳﾄﾞ</t>
    </rPh>
    <phoneticPr fontId="34" type="noConversion"/>
  </si>
  <si>
    <t>照度</t>
    <rPh sb="0" eb="2">
      <t>ショウド</t>
    </rPh>
    <phoneticPr fontId="21"/>
  </si>
  <si>
    <t>照度均斉度</t>
    <rPh sb="0" eb="2">
      <t>ショウド</t>
    </rPh>
    <rPh sb="2" eb="3">
      <t>タモツ</t>
    </rPh>
    <rPh sb="3" eb="4">
      <t>サイ</t>
    </rPh>
    <rPh sb="4" eb="5">
      <t>タビ</t>
    </rPh>
    <phoneticPr fontId="21"/>
  </si>
  <si>
    <t>照明制御</t>
    <rPh sb="0" eb="2">
      <t>ショウメイ</t>
    </rPh>
    <rPh sb="2" eb="4">
      <t>セイギョ</t>
    </rPh>
    <phoneticPr fontId="21"/>
  </si>
  <si>
    <t>空気質環境</t>
    <rPh sb="0" eb="2">
      <t>クウキ</t>
    </rPh>
    <rPh sb="2" eb="3">
      <t>シツ</t>
    </rPh>
    <rPh sb="3" eb="5">
      <t>カンキョウ</t>
    </rPh>
    <phoneticPr fontId="21"/>
  </si>
  <si>
    <t>発生源対策</t>
    <rPh sb="0" eb="3">
      <t>ﾊｯｾｲｹﾞﾝ</t>
    </rPh>
    <rPh sb="3" eb="5">
      <t>ﾀｲｻｸ</t>
    </rPh>
    <phoneticPr fontId="34" type="noConversion"/>
  </si>
  <si>
    <t>化学汚染物質</t>
    <rPh sb="0" eb="2">
      <t>カガク</t>
    </rPh>
    <rPh sb="4" eb="6">
      <t>ブッシツ</t>
    </rPh>
    <phoneticPr fontId="21"/>
  </si>
  <si>
    <t>アスベスト対策</t>
    <rPh sb="5" eb="7">
      <t>タイサク</t>
    </rPh>
    <phoneticPr fontId="21"/>
  </si>
  <si>
    <t>ダニ・カビ等</t>
    <rPh sb="5" eb="6">
      <t>ナド</t>
    </rPh>
    <phoneticPr fontId="21"/>
  </si>
  <si>
    <t>レジオネラ対策</t>
    <rPh sb="5" eb="7">
      <t>タイサク</t>
    </rPh>
    <phoneticPr fontId="21"/>
  </si>
  <si>
    <t>換気</t>
    <rPh sb="0" eb="2">
      <t>ｶﾝｷ</t>
    </rPh>
    <phoneticPr fontId="34" type="noConversion"/>
  </si>
  <si>
    <t>換気量</t>
    <rPh sb="0" eb="3">
      <t>カンキリョウ</t>
    </rPh>
    <phoneticPr fontId="21"/>
  </si>
  <si>
    <t>廃棄物処理負荷抑制</t>
    <rPh sb="0" eb="3">
      <t>ﾊｲｷﾌﾞﾂ</t>
    </rPh>
    <rPh sb="3" eb="5">
      <t>ｼｮﾘ</t>
    </rPh>
    <rPh sb="5" eb="7">
      <t>ﾌｶ</t>
    </rPh>
    <rPh sb="7" eb="9">
      <t>ﾖｸｾｲ</t>
    </rPh>
    <phoneticPr fontId="34" type="noConversion"/>
  </si>
  <si>
    <t>周辺環境への配慮</t>
    <rPh sb="0" eb="2">
      <t>ｼｭｳﾍﾝ</t>
    </rPh>
    <rPh sb="2" eb="4">
      <t>ｶﾝｷｮｳ</t>
    </rPh>
    <rPh sb="6" eb="8">
      <t>ﾊｲﾘｮ</t>
    </rPh>
    <phoneticPr fontId="34" type="noConversion"/>
  </si>
  <si>
    <t>騒音・振動・悪臭の防止</t>
    <rPh sb="0" eb="2">
      <t>ｿｳｵﾝ</t>
    </rPh>
    <rPh sb="3" eb="5">
      <t>ｼﾝﾄﾞｳ</t>
    </rPh>
    <rPh sb="6" eb="8">
      <t>ｱｸｼｭｳ</t>
    </rPh>
    <rPh sb="9" eb="11">
      <t>ﾎﾞｳｼ</t>
    </rPh>
    <phoneticPr fontId="34" type="noConversion"/>
  </si>
  <si>
    <t>騒音</t>
    <rPh sb="0" eb="2">
      <t>ｿｳｵﾝ</t>
    </rPh>
    <phoneticPr fontId="34" type="noConversion"/>
  </si>
  <si>
    <t>砂塵の抑制</t>
    <rPh sb="0" eb="2">
      <t>ｻｼﾞﾝ</t>
    </rPh>
    <rPh sb="3" eb="5">
      <t>ﾖｸｾｲ</t>
    </rPh>
    <phoneticPr fontId="34" type="noConversion"/>
  </si>
  <si>
    <t>光害の抑制</t>
    <rPh sb="0" eb="2">
      <t>ﾋｶﾘｶﾞｲ</t>
    </rPh>
    <rPh sb="3" eb="5">
      <t>ﾖｸｾｲ</t>
    </rPh>
    <phoneticPr fontId="34"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</si>
  <si>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4" type="noConversion"/>
  </si>
  <si>
    <t>モニタリング</t>
    <phoneticPr fontId="21"/>
  </si>
  <si>
    <t>定性評価</t>
    <rPh sb="0" eb="2">
      <t>テイセイ</t>
    </rPh>
    <rPh sb="2" eb="4">
      <t>ヒョウカ</t>
    </rPh>
    <phoneticPr fontId="21"/>
  </si>
  <si>
    <t>定量評価</t>
    <rPh sb="0" eb="2">
      <t>テイリョウ</t>
    </rPh>
    <rPh sb="2" eb="4">
      <t>ヒョウカ</t>
    </rPh>
    <phoneticPr fontId="21"/>
  </si>
  <si>
    <t>モニタリング</t>
    <phoneticPr fontId="3"/>
  </si>
  <si>
    <t>運用管理体制</t>
    <rPh sb="0" eb="2">
      <t>ウンヨウ</t>
    </rPh>
    <rPh sb="2" eb="4">
      <t>カンリ</t>
    </rPh>
    <rPh sb="4" eb="6">
      <t>タイセイ</t>
    </rPh>
    <phoneticPr fontId="21"/>
  </si>
  <si>
    <t>運用管理体制</t>
    <rPh sb="0" eb="2">
      <t>うんよう</t>
    </rPh>
    <rPh sb="2" eb="4">
      <t>かんり</t>
    </rPh>
    <rPh sb="4" eb="6">
      <t>たいせい</t>
    </rPh>
    <phoneticPr fontId="34" type="noConversion"/>
  </si>
  <si>
    <t>非住宅部分</t>
    <rPh sb="0" eb="1">
      <t>ひ</t>
    </rPh>
    <rPh sb="1" eb="3">
      <t>じゅうたく</t>
    </rPh>
    <rPh sb="3" eb="5">
      <t>ぶぶん</t>
    </rPh>
    <phoneticPr fontId="34" type="noConversion"/>
  </si>
  <si>
    <t>集合住宅以外の評価</t>
    <rPh sb="0" eb="2">
      <t>しゅうごう</t>
    </rPh>
    <rPh sb="2" eb="4">
      <t>じゅうたく</t>
    </rPh>
    <rPh sb="4" eb="6">
      <t>いがい</t>
    </rPh>
    <rPh sb="7" eb="9">
      <t>ひょうか</t>
    </rPh>
    <phoneticPr fontId="34" type="noConversion"/>
  </si>
  <si>
    <t>集合住宅の評価</t>
    <rPh sb="0" eb="2">
      <t>しゅうごう</t>
    </rPh>
    <rPh sb="2" eb="4">
      <t>じゅうたく</t>
    </rPh>
    <rPh sb="5" eb="7">
      <t>ひょうか</t>
    </rPh>
    <phoneticPr fontId="34" type="noConversion"/>
  </si>
  <si>
    <t>3.1.1</t>
    <phoneticPr fontId="21"/>
  </si>
  <si>
    <t>3.1.2</t>
    <phoneticPr fontId="21"/>
  </si>
  <si>
    <t>3.1.3</t>
    <phoneticPr fontId="21"/>
  </si>
  <si>
    <t>3.2.1</t>
    <phoneticPr fontId="21"/>
  </si>
  <si>
    <t>3.2.2</t>
    <phoneticPr fontId="21"/>
  </si>
  <si>
    <t>3.2.3</t>
    <phoneticPr fontId="21"/>
  </si>
  <si>
    <t>3.2.3</t>
    <phoneticPr fontId="21"/>
  </si>
  <si>
    <t>重み係数</t>
    <rPh sb="0" eb="1">
      <t>オモ</t>
    </rPh>
    <rPh sb="2" eb="4">
      <t>ケイスウ</t>
    </rPh>
    <phoneticPr fontId="21"/>
  </si>
  <si>
    <t>重み係数（既定）</t>
    <rPh sb="0" eb="1">
      <t>オモ</t>
    </rPh>
    <rPh sb="2" eb="4">
      <t>ケイスウ</t>
    </rPh>
    <rPh sb="5" eb="7">
      <t>キテイ</t>
    </rPh>
    <phoneticPr fontId="21"/>
  </si>
  <si>
    <t>0.　既存</t>
    <rPh sb="3" eb="5">
      <t>キソン</t>
    </rPh>
    <phoneticPr fontId="21"/>
  </si>
  <si>
    <t>１．基本設計</t>
    <rPh sb="2" eb="4">
      <t>キホン</t>
    </rPh>
    <rPh sb="4" eb="6">
      <t>セッケイ</t>
    </rPh>
    <phoneticPr fontId="21"/>
  </si>
  <si>
    <t>２．実施・竣工段階</t>
    <rPh sb="2" eb="4">
      <t>ジッシ</t>
    </rPh>
    <rPh sb="5" eb="7">
      <t>シュンコウ</t>
    </rPh>
    <rPh sb="7" eb="9">
      <t>ダンカイ</t>
    </rPh>
    <phoneticPr fontId="21"/>
  </si>
  <si>
    <t>補正後</t>
    <rPh sb="0" eb="2">
      <t>ホセイ</t>
    </rPh>
    <rPh sb="2" eb="3">
      <t>ゴ</t>
    </rPh>
    <phoneticPr fontId="21"/>
  </si>
  <si>
    <t>補正前</t>
    <rPh sb="0" eb="2">
      <t>ホセイ</t>
    </rPh>
    <rPh sb="2" eb="3">
      <t>マエ</t>
    </rPh>
    <phoneticPr fontId="21"/>
  </si>
  <si>
    <t>補正前計</t>
    <rPh sb="0" eb="2">
      <t>ホセイ</t>
    </rPh>
    <rPh sb="2" eb="3">
      <t>マエ</t>
    </rPh>
    <rPh sb="3" eb="4">
      <t>ケイ</t>
    </rPh>
    <phoneticPr fontId="21"/>
  </si>
  <si>
    <t>対象外の選択</t>
    <rPh sb="0" eb="3">
      <t>タイショウガイ</t>
    </rPh>
    <rPh sb="4" eb="6">
      <t>センタク</t>
    </rPh>
    <phoneticPr fontId="21"/>
  </si>
  <si>
    <t>既定重み</t>
    <rPh sb="0" eb="2">
      <t>キテイ</t>
    </rPh>
    <rPh sb="2" eb="3">
      <t>オモ</t>
    </rPh>
    <phoneticPr fontId="21"/>
  </si>
  <si>
    <t>機械・配管支持方法</t>
    <rPh sb="0" eb="2">
      <t>キカイ</t>
    </rPh>
    <rPh sb="3" eb="5">
      <t>ハイカン</t>
    </rPh>
    <rPh sb="5" eb="7">
      <t>シジ</t>
    </rPh>
    <rPh sb="7" eb="9">
      <t>ホウホウ</t>
    </rPh>
    <phoneticPr fontId="21"/>
  </si>
  <si>
    <t>通信・情報設備</t>
    <rPh sb="0" eb="2">
      <t>ツウシン</t>
    </rPh>
    <rPh sb="3" eb="5">
      <t>ジョウホウ</t>
    </rPh>
    <rPh sb="5" eb="7">
      <t>セツビ</t>
    </rPh>
    <phoneticPr fontId="21"/>
  </si>
  <si>
    <t>対応性・更新性</t>
    <rPh sb="0" eb="3">
      <t>タイオウセイ</t>
    </rPh>
    <rPh sb="4" eb="6">
      <t>コウシン</t>
    </rPh>
    <rPh sb="6" eb="7">
      <t>セイ</t>
    </rPh>
    <phoneticPr fontId="21"/>
  </si>
  <si>
    <t>空間のゆとり</t>
  </si>
  <si>
    <t>階高のゆとり</t>
    <rPh sb="0" eb="1">
      <t>カイ</t>
    </rPh>
    <rPh sb="1" eb="2">
      <t>ダカ</t>
    </rPh>
    <phoneticPr fontId="21"/>
  </si>
  <si>
    <t>空間の形状・自由さ</t>
    <rPh sb="0" eb="2">
      <t>クウカン</t>
    </rPh>
    <rPh sb="3" eb="5">
      <t>ケイジョウ</t>
    </rPh>
    <rPh sb="6" eb="8">
      <t>ジユウ</t>
    </rPh>
    <phoneticPr fontId="21"/>
  </si>
  <si>
    <t>荷重のゆとり</t>
  </si>
  <si>
    <t>設備の更新性</t>
  </si>
  <si>
    <t>給排水管の更新性</t>
    <rPh sb="0" eb="1">
      <t>キュウ</t>
    </rPh>
    <rPh sb="1" eb="4">
      <t>ハイスイカン</t>
    </rPh>
    <rPh sb="5" eb="7">
      <t>コウシン</t>
    </rPh>
    <rPh sb="7" eb="8">
      <t>セイ</t>
    </rPh>
    <phoneticPr fontId="21"/>
  </si>
  <si>
    <t>電気配線の更新性</t>
    <rPh sb="0" eb="2">
      <t>デンキ</t>
    </rPh>
    <rPh sb="2" eb="4">
      <t>ハイセン</t>
    </rPh>
    <rPh sb="5" eb="7">
      <t>コウシン</t>
    </rPh>
    <rPh sb="7" eb="8">
      <t>セイ</t>
    </rPh>
    <phoneticPr fontId="21"/>
  </si>
  <si>
    <t>通信配線の更新性</t>
    <rPh sb="0" eb="2">
      <t>ツウシン</t>
    </rPh>
    <rPh sb="2" eb="4">
      <t>ハイセン</t>
    </rPh>
    <rPh sb="5" eb="7">
      <t>コウシン</t>
    </rPh>
    <rPh sb="7" eb="8">
      <t>セイ</t>
    </rPh>
    <phoneticPr fontId="21"/>
  </si>
  <si>
    <t>設備機器の更新性</t>
    <rPh sb="0" eb="2">
      <t>セツビ</t>
    </rPh>
    <rPh sb="2" eb="4">
      <t>キキ</t>
    </rPh>
    <rPh sb="5" eb="7">
      <t>コウシン</t>
    </rPh>
    <rPh sb="7" eb="8">
      <t>セイ</t>
    </rPh>
    <phoneticPr fontId="21"/>
  </si>
  <si>
    <t>バックアップスペースの確保</t>
    <rPh sb="11" eb="13">
      <t>カクホ</t>
    </rPh>
    <phoneticPr fontId="21"/>
  </si>
  <si>
    <t>生物環境の保全と創出</t>
    <rPh sb="0" eb="2">
      <t>セイブツ</t>
    </rPh>
    <rPh sb="2" eb="4">
      <t>カンキョウ</t>
    </rPh>
    <rPh sb="5" eb="7">
      <t>ホゼン</t>
    </rPh>
    <rPh sb="8" eb="10">
      <t>ソウシュツ</t>
    </rPh>
    <phoneticPr fontId="21"/>
  </si>
  <si>
    <t>まちなみ・景観への配慮</t>
    <rPh sb="5" eb="7">
      <t>ケイカン</t>
    </rPh>
    <rPh sb="9" eb="11">
      <t>ハイリョ</t>
    </rPh>
    <phoneticPr fontId="21"/>
  </si>
  <si>
    <t>地域性・アメニティへの配慮</t>
    <rPh sb="0" eb="3">
      <t>ﾁｲｷｾｲ</t>
    </rPh>
    <rPh sb="11" eb="13">
      <t>ﾊｲﾘｮ</t>
    </rPh>
    <phoneticPr fontId="34" type="noConversion"/>
  </si>
  <si>
    <t>地域性への配慮、快適性の向上</t>
  </si>
  <si>
    <t>敷地内温熱環境の向上</t>
    <rPh sb="0" eb="2">
      <t>シキチ</t>
    </rPh>
    <rPh sb="2" eb="3">
      <t>ナイ</t>
    </rPh>
    <rPh sb="3" eb="5">
      <t>オンネツ</t>
    </rPh>
    <rPh sb="8" eb="10">
      <t>コウジョウ</t>
    </rPh>
    <phoneticPr fontId="21"/>
  </si>
  <si>
    <t>LR　建築物の環境負荷低減性</t>
    <phoneticPr fontId="21"/>
  </si>
  <si>
    <t>LR1</t>
    <phoneticPr fontId="34" type="noConversion"/>
  </si>
  <si>
    <t>エネルギー</t>
    <phoneticPr fontId="21"/>
  </si>
  <si>
    <t>自然エネルギー利用</t>
    <rPh sb="0" eb="2">
      <t>ｼｾﾞﾝ</t>
    </rPh>
    <rPh sb="7" eb="9">
      <t>ﾘﾖｳ</t>
    </rPh>
    <phoneticPr fontId="34" type="noConversion"/>
  </si>
  <si>
    <t>実施・竣工</t>
    <rPh sb="0" eb="2">
      <t>ジッシ</t>
    </rPh>
    <rPh sb="3" eb="5">
      <t>シュンコウ</t>
    </rPh>
    <phoneticPr fontId="21"/>
  </si>
  <si>
    <t>基本</t>
    <rPh sb="0" eb="2">
      <t>キホン</t>
    </rPh>
    <phoneticPr fontId="21"/>
  </si>
  <si>
    <t>自然エネルギーの直接利用</t>
  </si>
  <si>
    <t>自然エネルギーの変換利用</t>
  </si>
  <si>
    <t>設備システムの高効率化</t>
    <rPh sb="0" eb="2">
      <t>ｾﾂﾋﾞ</t>
    </rPh>
    <rPh sb="7" eb="8">
      <t>ｺｳ</t>
    </rPh>
    <rPh sb="8" eb="10">
      <t>ｺｳﾘﾂ</t>
    </rPh>
    <rPh sb="10" eb="11">
      <t>ｶ</t>
    </rPh>
    <phoneticPr fontId="34" type="noConversion"/>
  </si>
  <si>
    <t>空調設備</t>
  </si>
  <si>
    <t>換気設備</t>
  </si>
  <si>
    <t>照明設備</t>
  </si>
  <si>
    <t>給湯設備</t>
  </si>
  <si>
    <t>昇降機設備</t>
  </si>
  <si>
    <t>効率的運用</t>
    <rPh sb="0" eb="3">
      <t>ｺｳﾘﾂﾃｷ</t>
    </rPh>
    <rPh sb="3" eb="5">
      <t>ｳﾝﾖｳ</t>
    </rPh>
    <phoneticPr fontId="34" type="noConversion"/>
  </si>
  <si>
    <t>運用管理体制</t>
    <rPh sb="0" eb="2">
      <t>ｳﾝﾖｳ</t>
    </rPh>
    <rPh sb="2" eb="4">
      <t>ｶﾝﾘ</t>
    </rPh>
    <rPh sb="4" eb="6">
      <t>ﾀｲｾｲ</t>
    </rPh>
    <phoneticPr fontId="34" type="noConversion"/>
  </si>
  <si>
    <t>水資源保護</t>
    <rPh sb="0" eb="1">
      <t>ﾐｽﾞ</t>
    </rPh>
    <rPh sb="1" eb="3">
      <t>ｼｹﾞﾝ</t>
    </rPh>
    <rPh sb="3" eb="5">
      <t>ﾎｺﾞ</t>
    </rPh>
    <phoneticPr fontId="34" type="noConversion"/>
  </si>
  <si>
    <t>節水</t>
    <rPh sb="0" eb="2">
      <t>ｾｯｽｲ</t>
    </rPh>
    <phoneticPr fontId="34" type="noConversion"/>
  </si>
  <si>
    <t>雨水利用・雑排水等の利用</t>
    <rPh sb="0" eb="2">
      <t>ｳｽｲ</t>
    </rPh>
    <rPh sb="2" eb="4">
      <t>ﾘﾖｳ</t>
    </rPh>
    <rPh sb="5" eb="8">
      <t>ｻﾞﾂﾊｲｽｲ</t>
    </rPh>
    <rPh sb="8" eb="9">
      <t>ﾄｳ</t>
    </rPh>
    <rPh sb="10" eb="12">
      <t>ﾘﾖｳ</t>
    </rPh>
    <phoneticPr fontId="34" type="noConversion"/>
  </si>
  <si>
    <t>雨水利用システム導入の有無</t>
    <rPh sb="0" eb="2">
      <t>ウスイ</t>
    </rPh>
    <rPh sb="2" eb="4">
      <t>リヨウ</t>
    </rPh>
    <rPh sb="8" eb="10">
      <t>ドウニュウ</t>
    </rPh>
    <rPh sb="11" eb="13">
      <t>ウム</t>
    </rPh>
    <phoneticPr fontId="21"/>
  </si>
  <si>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</si>
  <si>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1"/>
  </si>
  <si>
    <t>材料使用量の削減</t>
    <rPh sb="0" eb="2">
      <t>ザイリョウ</t>
    </rPh>
    <rPh sb="2" eb="4">
      <t>シヨウ</t>
    </rPh>
    <rPh sb="4" eb="5">
      <t>リョウ</t>
    </rPh>
    <rPh sb="6" eb="8">
      <t>サクゲン</t>
    </rPh>
    <phoneticPr fontId="21"/>
  </si>
  <si>
    <t>既存建築躯体等の継続使用</t>
    <rPh sb="6" eb="7">
      <t>トウ</t>
    </rPh>
    <rPh sb="8" eb="10">
      <t>ケイゾク</t>
    </rPh>
    <rPh sb="10" eb="12">
      <t>シヨウ</t>
    </rPh>
    <phoneticPr fontId="21"/>
  </si>
  <si>
    <t>躯体材料におけるリサイクル材の使用</t>
    <rPh sb="0" eb="2">
      <t>クタイ</t>
    </rPh>
    <rPh sb="2" eb="4">
      <t>ザイリョウ</t>
    </rPh>
    <rPh sb="13" eb="14">
      <t>ザイ</t>
    </rPh>
    <rPh sb="15" eb="17">
      <t>シヨウ</t>
    </rPh>
    <phoneticPr fontId="21"/>
  </si>
  <si>
    <t>持続可能な森林から産出された木材</t>
  </si>
  <si>
    <t>部材の再利用可能性向上への取組み</t>
    <rPh sb="9" eb="11">
      <t>コウジョウ</t>
    </rPh>
    <rPh sb="13" eb="15">
      <t>トリク</t>
    </rPh>
    <phoneticPr fontId="21"/>
  </si>
  <si>
    <t>汚染物質含有材料の使用回避</t>
    <rPh sb="0" eb="2">
      <t>オセン</t>
    </rPh>
    <rPh sb="2" eb="4">
      <t>ブッシツ</t>
    </rPh>
    <rPh sb="4" eb="6">
      <t>ガンユウ</t>
    </rPh>
    <rPh sb="6" eb="8">
      <t>ザイリョウ</t>
    </rPh>
    <rPh sb="9" eb="11">
      <t>シヨウ</t>
    </rPh>
    <rPh sb="11" eb="13">
      <t>カイヒ</t>
    </rPh>
    <phoneticPr fontId="21"/>
  </si>
  <si>
    <t>有害物質を含まない材料の使用</t>
    <rPh sb="0" eb="2">
      <t>ユウガイ</t>
    </rPh>
    <rPh sb="2" eb="4">
      <t>ブッシツ</t>
    </rPh>
    <rPh sb="5" eb="6">
      <t>フク</t>
    </rPh>
    <rPh sb="12" eb="14">
      <t>シヨウ</t>
    </rPh>
    <phoneticPr fontId="21"/>
  </si>
  <si>
    <t>フロン・ハロンの回避</t>
    <rPh sb="8" eb="10">
      <t>カイヒ</t>
    </rPh>
    <phoneticPr fontId="21"/>
  </si>
  <si>
    <t>地域区分Ⅱ</t>
  </si>
  <si>
    <t>小中（北海道）</t>
    <rPh sb="0" eb="1">
      <t>ショウ</t>
    </rPh>
    <rPh sb="1" eb="2">
      <t>チュウ</t>
    </rPh>
    <rPh sb="3" eb="6">
      <t>ホッカイドウ</t>
    </rPh>
    <phoneticPr fontId="21"/>
  </si>
  <si>
    <t>小中（その他）</t>
    <rPh sb="0" eb="2">
      <t>ショウチュウ</t>
    </rPh>
    <rPh sb="5" eb="6">
      <t>ホカ</t>
    </rPh>
    <phoneticPr fontId="21"/>
  </si>
  <si>
    <t>ratio</t>
    <phoneticPr fontId="21"/>
  </si>
  <si>
    <t>住宅（専有部）</t>
    <rPh sb="0" eb="2">
      <t>ジュウタク</t>
    </rPh>
    <rPh sb="3" eb="5">
      <t>センユウ</t>
    </rPh>
    <rPh sb="5" eb="6">
      <t>ブ</t>
    </rPh>
    <phoneticPr fontId="21"/>
  </si>
  <si>
    <t>BEI</t>
    <phoneticPr fontId="21"/>
  </si>
  <si>
    <t>2.3.2</t>
    <phoneticPr fontId="21"/>
  </si>
  <si>
    <t>2.3.3</t>
    <phoneticPr fontId="21"/>
  </si>
  <si>
    <t xml:space="preserve"> Q2 2.3</t>
    <phoneticPr fontId="21"/>
  </si>
  <si>
    <t>2.3.3</t>
    <phoneticPr fontId="21"/>
  </si>
  <si>
    <t>2.4.1</t>
    <phoneticPr fontId="21"/>
  </si>
  <si>
    <t>3.1.1</t>
    <phoneticPr fontId="21"/>
  </si>
  <si>
    <t>3.1.2</t>
    <phoneticPr fontId="21"/>
  </si>
  <si>
    <t>3.3.1</t>
    <phoneticPr fontId="21"/>
  </si>
  <si>
    <t>3.3.2</t>
    <phoneticPr fontId="21"/>
  </si>
  <si>
    <t>3.3.3</t>
    <phoneticPr fontId="21"/>
  </si>
  <si>
    <t>3.3.4</t>
    <phoneticPr fontId="21"/>
  </si>
  <si>
    <t>3.3.5</t>
    <phoneticPr fontId="21"/>
  </si>
  <si>
    <t>3.3.6</t>
    <phoneticPr fontId="21"/>
  </si>
  <si>
    <t>Q3</t>
    <phoneticPr fontId="21"/>
  </si>
  <si>
    <t>室外環境（敷地内）</t>
    <phoneticPr fontId="21"/>
  </si>
  <si>
    <t>まちなみ・景観への配慮</t>
    <phoneticPr fontId="21"/>
  </si>
  <si>
    <t>地域性・アメニティへの配慮</t>
    <phoneticPr fontId="21"/>
  </si>
  <si>
    <t>3.1</t>
    <phoneticPr fontId="21"/>
  </si>
  <si>
    <t>地域性への配慮、快適性の向上</t>
    <phoneticPr fontId="21"/>
  </si>
  <si>
    <t>3.2</t>
    <phoneticPr fontId="21"/>
  </si>
  <si>
    <t>敷地内温熱環境の向上</t>
    <phoneticPr fontId="21"/>
  </si>
  <si>
    <t>LR</t>
    <phoneticPr fontId="34" type="noConversion"/>
  </si>
  <si>
    <t>LR</t>
    <phoneticPr fontId="34" type="noConversion"/>
  </si>
  <si>
    <t>LR1</t>
    <phoneticPr fontId="34" type="noConversion"/>
  </si>
  <si>
    <t>LR</t>
    <phoneticPr fontId="21"/>
  </si>
  <si>
    <t>エネルギー</t>
    <phoneticPr fontId="21"/>
  </si>
  <si>
    <t>2.1</t>
    <phoneticPr fontId="21"/>
  </si>
  <si>
    <t>2.2</t>
    <phoneticPr fontId="21"/>
  </si>
  <si>
    <t>3a</t>
    <phoneticPr fontId="21"/>
  </si>
  <si>
    <t>LR1 3</t>
    <phoneticPr fontId="21"/>
  </si>
  <si>
    <t>LR1 3b</t>
    <phoneticPr fontId="21"/>
  </si>
  <si>
    <t>LR</t>
    <phoneticPr fontId="21"/>
  </si>
  <si>
    <t>地域区分Ⅰ</t>
    <phoneticPr fontId="21"/>
  </si>
  <si>
    <t xml:space="preserve"> 飲食店、食堂、喫茶店 など</t>
    <rPh sb="1" eb="3">
      <t>インショク</t>
    </rPh>
    <rPh sb="3" eb="4">
      <t>テン</t>
    </rPh>
    <rPh sb="5" eb="7">
      <t>ショクドウ</t>
    </rPh>
    <rPh sb="8" eb="11">
      <t>キッサテン</t>
    </rPh>
    <phoneticPr fontId="21"/>
  </si>
  <si>
    <t xml:space="preserve"> 公会堂、集会場、ボーリング場、体育館、劇場、映画館、展示施設 など</t>
    <rPh sb="1" eb="4">
      <t>コウカイドウ</t>
    </rPh>
    <rPh sb="5" eb="8">
      <t>シュウカイジョウ</t>
    </rPh>
    <rPh sb="14" eb="15">
      <t>ジョウ</t>
    </rPh>
    <rPh sb="16" eb="19">
      <t>タイイクカン</t>
    </rPh>
    <rPh sb="20" eb="22">
      <t>ゲキジョウ</t>
    </rPh>
    <rPh sb="23" eb="26">
      <t>エイガカン</t>
    </rPh>
    <rPh sb="27" eb="29">
      <t>テンジ</t>
    </rPh>
    <rPh sb="29" eb="31">
      <t>シセツ</t>
    </rPh>
    <phoneticPr fontId="21"/>
  </si>
  <si>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1"/>
  </si>
  <si>
    <t xml:space="preserve"> 病院、老人ホーム、身体障害者福祉ホームなど</t>
    <rPh sb="1" eb="3">
      <t>ビョウイン</t>
    </rPh>
    <rPh sb="4" eb="6">
      <t>ロウジン</t>
    </rPh>
    <rPh sb="10" eb="12">
      <t>シンタイ</t>
    </rPh>
    <rPh sb="12" eb="15">
      <t>ショウガイシャ</t>
    </rPh>
    <rPh sb="15" eb="17">
      <t>フクシ</t>
    </rPh>
    <phoneticPr fontId="21"/>
  </si>
  <si>
    <t xml:space="preserve"> ホテル、旅館など</t>
    <rPh sb="5" eb="7">
      <t>リョカン</t>
    </rPh>
    <phoneticPr fontId="21"/>
  </si>
  <si>
    <t>2.6</t>
    <phoneticPr fontId="21"/>
  </si>
  <si>
    <t>3.1</t>
    <phoneticPr fontId="21"/>
  </si>
  <si>
    <t>3.1</t>
    <phoneticPr fontId="21"/>
  </si>
  <si>
    <t>3.2</t>
    <phoneticPr fontId="21"/>
  </si>
  <si>
    <t>3.2.1</t>
    <phoneticPr fontId="21"/>
  </si>
  <si>
    <t>消火剤</t>
    <phoneticPr fontId="21"/>
  </si>
  <si>
    <t>3.2.2</t>
    <phoneticPr fontId="21"/>
  </si>
  <si>
    <t>発泡剤（断熱材等）</t>
    <phoneticPr fontId="21"/>
  </si>
  <si>
    <t>集合住宅の評価</t>
    <rPh sb="0" eb="2">
      <t>シュウゴウ</t>
    </rPh>
    <rPh sb="2" eb="4">
      <t>ジュウタク</t>
    </rPh>
    <rPh sb="5" eb="7">
      <t>ヒョウカ</t>
    </rPh>
    <phoneticPr fontId="21"/>
  </si>
  <si>
    <t>LR2</t>
  </si>
  <si>
    <t>LR3</t>
  </si>
  <si>
    <t>住まい方の提示</t>
    <rPh sb="5" eb="7">
      <t>テイジ</t>
    </rPh>
    <phoneticPr fontId="3"/>
  </si>
  <si>
    <t>エネルギーの管理と制御</t>
  </si>
  <si>
    <t>4.1.1</t>
    <phoneticPr fontId="21"/>
  </si>
  <si>
    <t>4.1.2</t>
    <phoneticPr fontId="21"/>
  </si>
  <si>
    <t>4.2.1</t>
    <phoneticPr fontId="21"/>
  </si>
  <si>
    <t>4.2.2</t>
    <phoneticPr fontId="21"/>
  </si>
  <si>
    <t>LR1 4.1</t>
    <phoneticPr fontId="21"/>
  </si>
  <si>
    <t>LR1 4.1</t>
    <phoneticPr fontId="21"/>
  </si>
  <si>
    <t>LR1 4.2</t>
    <phoneticPr fontId="21"/>
  </si>
  <si>
    <t>住宅以外の評価</t>
    <rPh sb="0" eb="2">
      <t>じゅうたく</t>
    </rPh>
    <rPh sb="2" eb="4">
      <t>いがい</t>
    </rPh>
    <rPh sb="5" eb="7">
      <t>ひょうか</t>
    </rPh>
    <phoneticPr fontId="34" type="noConversion"/>
  </si>
  <si>
    <t>住宅の評価</t>
    <rPh sb="0" eb="2">
      <t>じゅうたく</t>
    </rPh>
    <rPh sb="3" eb="5">
      <t>ひょうか</t>
    </rPh>
    <phoneticPr fontId="34" type="noConversion"/>
  </si>
  <si>
    <t>躯体材料以外におけるリサイクル材の使用</t>
  </si>
  <si>
    <t>3.2.3</t>
    <phoneticPr fontId="21"/>
  </si>
  <si>
    <t>LR3</t>
    <phoneticPr fontId="34" type="noConversion"/>
  </si>
  <si>
    <t>LR</t>
    <phoneticPr fontId="21"/>
  </si>
  <si>
    <t>敷地外環境</t>
    <phoneticPr fontId="21"/>
  </si>
  <si>
    <t>2.1</t>
    <phoneticPr fontId="21"/>
  </si>
  <si>
    <t>2.1</t>
    <phoneticPr fontId="21"/>
  </si>
  <si>
    <t>2.2</t>
    <phoneticPr fontId="21"/>
  </si>
  <si>
    <t>2.3</t>
    <phoneticPr fontId="21"/>
  </si>
  <si>
    <t>2.3</t>
    <phoneticPr fontId="21"/>
  </si>
  <si>
    <t>2.3.1</t>
    <phoneticPr fontId="21"/>
  </si>
  <si>
    <t>2.3.2</t>
    <phoneticPr fontId="21"/>
  </si>
  <si>
    <t>2.3.3</t>
    <phoneticPr fontId="21"/>
  </si>
  <si>
    <t>2.3.3</t>
    <phoneticPr fontId="21"/>
  </si>
  <si>
    <t>2.3.4</t>
    <phoneticPr fontId="21"/>
  </si>
  <si>
    <t>2.3.4</t>
    <phoneticPr fontId="21"/>
  </si>
  <si>
    <t>3.1</t>
    <phoneticPr fontId="21"/>
  </si>
  <si>
    <t>3.1</t>
    <phoneticPr fontId="21"/>
  </si>
  <si>
    <t>3.1.1</t>
    <phoneticPr fontId="21"/>
  </si>
  <si>
    <t>3.1.1</t>
    <phoneticPr fontId="21"/>
  </si>
  <si>
    <t>3.1.2</t>
    <phoneticPr fontId="21"/>
  </si>
  <si>
    <t>3.1.3</t>
    <phoneticPr fontId="21"/>
  </si>
  <si>
    <t>3.2</t>
    <phoneticPr fontId="21"/>
  </si>
  <si>
    <t>風害、日照阻害の抑制</t>
    <phoneticPr fontId="34" type="noConversion"/>
  </si>
  <si>
    <t>3.2.1</t>
    <phoneticPr fontId="21"/>
  </si>
  <si>
    <t>風害の抑制</t>
    <phoneticPr fontId="34" type="noConversion"/>
  </si>
  <si>
    <t>3.2.2</t>
    <phoneticPr fontId="21"/>
  </si>
  <si>
    <t>LR3 3.2</t>
    <phoneticPr fontId="21"/>
  </si>
  <si>
    <t>3.2.3</t>
    <phoneticPr fontId="21"/>
  </si>
  <si>
    <t>3.3</t>
    <phoneticPr fontId="21"/>
  </si>
  <si>
    <t>3.3.1</t>
    <phoneticPr fontId="21"/>
  </si>
  <si>
    <t>屋外照明及び屋内照明のうち外に漏れる光への対策</t>
    <phoneticPr fontId="34" type="noConversion"/>
  </si>
  <si>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1"/>
  </si>
  <si>
    <t>LR1</t>
  </si>
  <si>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1"/>
  </si>
  <si>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1"/>
  </si>
  <si>
    <t>事務所</t>
    <rPh sb="0" eb="2">
      <t>ジム</t>
    </rPh>
    <rPh sb="2" eb="3">
      <t>ショ</t>
    </rPh>
    <phoneticPr fontId="21"/>
  </si>
  <si>
    <t>平均気流速度</t>
    <rPh sb="0" eb="2">
      <t>ヘイキン</t>
    </rPh>
    <rPh sb="2" eb="4">
      <t>キリュウ</t>
    </rPh>
    <rPh sb="4" eb="6">
      <t>ソクド</t>
    </rPh>
    <phoneticPr fontId="21"/>
  </si>
  <si>
    <t>光・視環境</t>
    <rPh sb="0" eb="1">
      <t>ﾋｶﾘ</t>
    </rPh>
    <rPh sb="2" eb="3">
      <t>ｼ</t>
    </rPh>
    <rPh sb="3" eb="5">
      <t>ｶﾝｷｮｳ</t>
    </rPh>
    <phoneticPr fontId="34" type="noConversion"/>
  </si>
  <si>
    <t>昼光利用</t>
    <rPh sb="0" eb="1">
      <t>ﾋﾙ</t>
    </rPh>
    <rPh sb="1" eb="2">
      <t>ﾋｶﾘ</t>
    </rPh>
    <rPh sb="2" eb="4">
      <t>ﾘﾖｳ</t>
    </rPh>
    <phoneticPr fontId="34" type="noConversion"/>
  </si>
  <si>
    <t>昼光率</t>
    <rPh sb="0" eb="1">
      <t>ヒル</t>
    </rPh>
    <rPh sb="1" eb="2">
      <t>ヒカリ</t>
    </rPh>
    <rPh sb="2" eb="3">
      <t>リツ</t>
    </rPh>
    <phoneticPr fontId="21"/>
  </si>
  <si>
    <t>方位別開口</t>
    <rPh sb="0" eb="2">
      <t>ホウイ</t>
    </rPh>
    <rPh sb="2" eb="3">
      <t>ベツ</t>
    </rPh>
    <rPh sb="3" eb="5">
      <t>カイコウ</t>
    </rPh>
    <phoneticPr fontId="21"/>
  </si>
  <si>
    <t>昼光利用設備</t>
    <rPh sb="0" eb="1">
      <t>ヒル</t>
    </rPh>
    <rPh sb="1" eb="2">
      <t>ヒカリ</t>
    </rPh>
    <rPh sb="2" eb="4">
      <t>リヨウ</t>
    </rPh>
    <rPh sb="4" eb="6">
      <t>セツビ</t>
    </rPh>
    <phoneticPr fontId="21"/>
  </si>
  <si>
    <t>グレア対策</t>
    <rPh sb="3" eb="5">
      <t>ﾀｲｻｸ</t>
    </rPh>
    <phoneticPr fontId="34" type="noConversion"/>
  </si>
  <si>
    <t>照明器具のグレア</t>
    <rPh sb="0" eb="2">
      <t>ショウメイ</t>
    </rPh>
    <rPh sb="2" eb="4">
      <t>キグ</t>
    </rPh>
    <phoneticPr fontId="21"/>
  </si>
  <si>
    <t>昼光制御</t>
    <rPh sb="0" eb="1">
      <t>ヒル</t>
    </rPh>
    <rPh sb="1" eb="2">
      <t>ヒカリ</t>
    </rPh>
    <rPh sb="2" eb="4">
      <t>セイギョ</t>
    </rPh>
    <phoneticPr fontId="21"/>
  </si>
  <si>
    <t>住</t>
    <rPh sb="0" eb="1">
      <t>ジュウ</t>
    </rPh>
    <phoneticPr fontId="21"/>
  </si>
  <si>
    <t>配慮項目</t>
    <phoneticPr fontId="21"/>
  </si>
  <si>
    <t>環境配慮設計の概要記入欄</t>
    <phoneticPr fontId="21"/>
  </si>
  <si>
    <t>全体</t>
    <phoneticPr fontId="21"/>
  </si>
  <si>
    <t>weight(set)</t>
    <phoneticPr fontId="21"/>
  </si>
  <si>
    <t>Ｑ　建築物の環境品質</t>
    <phoneticPr fontId="21"/>
  </si>
  <si>
    <t>Q1</t>
    <phoneticPr fontId="34" type="noConversion"/>
  </si>
  <si>
    <t>温度・湿度制御</t>
    <phoneticPr fontId="21"/>
  </si>
  <si>
    <t>Q2</t>
    <phoneticPr fontId="34" type="noConversion"/>
  </si>
  <si>
    <t>サービス性能</t>
    <phoneticPr fontId="21"/>
  </si>
  <si>
    <t>リフレッシュスペース</t>
    <phoneticPr fontId="21"/>
  </si>
  <si>
    <t>空調配管の更新性</t>
    <phoneticPr fontId="21"/>
  </si>
  <si>
    <t>Q3</t>
    <phoneticPr fontId="34" type="noConversion"/>
  </si>
  <si>
    <t>室外環境（敷地内）</t>
    <phoneticPr fontId="21"/>
  </si>
  <si>
    <t>3b</t>
    <phoneticPr fontId="21"/>
  </si>
  <si>
    <t>エネルギー利用効率化設備</t>
    <phoneticPr fontId="21"/>
  </si>
  <si>
    <t>モニタリング</t>
    <phoneticPr fontId="34" type="noConversion"/>
  </si>
  <si>
    <t>LR2</t>
    <phoneticPr fontId="34" type="noConversion"/>
  </si>
  <si>
    <t>資源・マテリアル</t>
    <phoneticPr fontId="21"/>
  </si>
  <si>
    <t>LR3</t>
    <phoneticPr fontId="34" type="noConversion"/>
  </si>
  <si>
    <t>敷地外環境</t>
    <phoneticPr fontId="21"/>
  </si>
  <si>
    <t>温熱環境悪化の改善</t>
    <phoneticPr fontId="21"/>
  </si>
  <si>
    <t>雨水排水負荷低減</t>
    <phoneticPr fontId="34" type="noConversion"/>
  </si>
  <si>
    <t>汚水処理負荷抑制</t>
    <phoneticPr fontId="34" type="noConversion"/>
  </si>
  <si>
    <t>振動</t>
    <phoneticPr fontId="34" type="noConversion"/>
  </si>
  <si>
    <t>悪臭</t>
    <phoneticPr fontId="34" type="noConversion"/>
  </si>
  <si>
    <t>風害の抑制</t>
    <phoneticPr fontId="34" type="noConversion"/>
  </si>
  <si>
    <t>日照阻害の抑制</t>
    <phoneticPr fontId="34" type="noConversion"/>
  </si>
  <si>
    <t>デパート・スーパー</t>
  </si>
  <si>
    <t>集会所</t>
    <rPh sb="0" eb="2">
      <t>シュウカイ</t>
    </rPh>
    <rPh sb="2" eb="3">
      <t>ジョ</t>
    </rPh>
    <phoneticPr fontId="21"/>
  </si>
  <si>
    <t>3）結果出力</t>
    <rPh sb="2" eb="4">
      <t>ケッカ</t>
    </rPh>
    <rPh sb="4" eb="6">
      <t>シュツリョク</t>
    </rPh>
    <phoneticPr fontId="21"/>
  </si>
  <si>
    <t>スコアシート</t>
    <phoneticPr fontId="21"/>
  </si>
  <si>
    <t>●スコア</t>
    <phoneticPr fontId="21"/>
  </si>
  <si>
    <t>評価結果表示シート</t>
    <rPh sb="0" eb="2">
      <t>ヒョウカ</t>
    </rPh>
    <rPh sb="2" eb="4">
      <t>ケッカ</t>
    </rPh>
    <rPh sb="4" eb="6">
      <t>ヒョウジ</t>
    </rPh>
    <phoneticPr fontId="21"/>
  </si>
  <si>
    <t>●結果　</t>
    <rPh sb="1" eb="3">
      <t>ケッカ</t>
    </rPh>
    <phoneticPr fontId="21"/>
  </si>
  <si>
    <r>
      <t>●</t>
    </r>
    <r>
      <rPr>
        <sz val="10"/>
        <color indexed="18"/>
        <rFont val="Arial"/>
        <family val="2"/>
      </rPr>
      <t>LCCO2</t>
    </r>
    <r>
      <rPr>
        <sz val="10"/>
        <color indexed="18"/>
        <rFont val="ＭＳ Ｐゴシック"/>
        <family val="3"/>
        <charset val="128"/>
      </rPr>
      <t>計算</t>
    </r>
    <rPh sb="6" eb="8">
      <t>ケイサン</t>
    </rPh>
    <phoneticPr fontId="21"/>
  </si>
  <si>
    <t>LCCO2算定条件シート</t>
    <rPh sb="5" eb="7">
      <t>サンテイ</t>
    </rPh>
    <rPh sb="7" eb="9">
      <t>ジョウケン</t>
    </rPh>
    <phoneticPr fontId="21"/>
  </si>
  <si>
    <t>学</t>
    <rPh sb="0" eb="1">
      <t>ガク</t>
    </rPh>
    <phoneticPr fontId="21"/>
  </si>
  <si>
    <t>耐用性・信頼性</t>
    <rPh sb="4" eb="6">
      <t>シンライ</t>
    </rPh>
    <rPh sb="6" eb="7">
      <t>セイ</t>
    </rPh>
    <phoneticPr fontId="1"/>
  </si>
  <si>
    <t>耐震･免震</t>
    <rPh sb="0" eb="2">
      <t>タイシン</t>
    </rPh>
    <rPh sb="3" eb="4">
      <t>メン</t>
    </rPh>
    <rPh sb="4" eb="5">
      <t>フル</t>
    </rPh>
    <phoneticPr fontId="1"/>
  </si>
  <si>
    <t>免震・制振性能</t>
    <rPh sb="5" eb="7">
      <t>セイノウ</t>
    </rPh>
    <phoneticPr fontId="1"/>
  </si>
  <si>
    <t>部品・部材の耐用年数</t>
    <rPh sb="0" eb="2">
      <t>ブヒン</t>
    </rPh>
    <rPh sb="3" eb="4">
      <t>ブ</t>
    </rPh>
    <rPh sb="4" eb="5">
      <t>ザイ</t>
    </rPh>
    <rPh sb="6" eb="8">
      <t>タイヨウ</t>
    </rPh>
    <rPh sb="8" eb="10">
      <t>ネンスウ</t>
    </rPh>
    <phoneticPr fontId="1"/>
  </si>
  <si>
    <t>躯体材料の耐用年数</t>
    <rPh sb="0" eb="2">
      <t>クタイ</t>
    </rPh>
    <rPh sb="2" eb="4">
      <t>ザイリョウ</t>
    </rPh>
    <rPh sb="5" eb="7">
      <t>タイヨウ</t>
    </rPh>
    <rPh sb="7" eb="9">
      <t>ネンスウ</t>
    </rPh>
    <phoneticPr fontId="1"/>
  </si>
  <si>
    <t>空調換気ダクトの更新必要間隔</t>
    <rPh sb="0" eb="2">
      <t>クウチョウ</t>
    </rPh>
    <rPh sb="2" eb="4">
      <t>カンキ</t>
    </rPh>
    <phoneticPr fontId="1"/>
  </si>
  <si>
    <t>空調・給排水配管の更新必要間隔</t>
    <rPh sb="0" eb="2">
      <t>クウチョウ</t>
    </rPh>
    <rPh sb="3" eb="4">
      <t>キュウ</t>
    </rPh>
    <rPh sb="4" eb="6">
      <t>ハイスイ</t>
    </rPh>
    <rPh sb="6" eb="8">
      <t>ハイカン</t>
    </rPh>
    <phoneticPr fontId="1"/>
  </si>
  <si>
    <t>適切な更新</t>
    <rPh sb="0" eb="2">
      <t>テキセツ</t>
    </rPh>
    <rPh sb="3" eb="5">
      <t>コウシン</t>
    </rPh>
    <phoneticPr fontId="1"/>
  </si>
  <si>
    <t>屋上（屋根）・外壁仕上げ材の更新</t>
    <rPh sb="0" eb="2">
      <t>オクジョウ</t>
    </rPh>
    <rPh sb="3" eb="5">
      <t>ヤネ</t>
    </rPh>
    <rPh sb="7" eb="9">
      <t>ガイヘキ</t>
    </rPh>
    <rPh sb="9" eb="11">
      <t>シア</t>
    </rPh>
    <rPh sb="12" eb="13">
      <t>ザイ</t>
    </rPh>
    <rPh sb="14" eb="16">
      <t>コウシン</t>
    </rPh>
    <phoneticPr fontId="1"/>
  </si>
  <si>
    <t>配管・配線材の更新</t>
    <rPh sb="0" eb="2">
      <t>ハイカン</t>
    </rPh>
    <rPh sb="3" eb="5">
      <t>ハイセン</t>
    </rPh>
    <rPh sb="5" eb="6">
      <t>ザイ</t>
    </rPh>
    <rPh sb="7" eb="9">
      <t>コウシン</t>
    </rPh>
    <phoneticPr fontId="1"/>
  </si>
  <si>
    <t>主要設備機器の更新</t>
    <rPh sb="0" eb="2">
      <t>シュヨウ</t>
    </rPh>
    <rPh sb="2" eb="4">
      <t>セツビ</t>
    </rPh>
    <rPh sb="4" eb="6">
      <t>キキ</t>
    </rPh>
    <rPh sb="7" eb="9">
      <t>コウシン</t>
    </rPh>
    <phoneticPr fontId="1"/>
  </si>
  <si>
    <t>信頼性</t>
    <rPh sb="0" eb="3">
      <t>シンライセイ</t>
    </rPh>
    <phoneticPr fontId="1"/>
  </si>
  <si>
    <t>バックアップスペースの確保</t>
    <rPh sb="11" eb="13">
      <t>カクホ</t>
    </rPh>
    <phoneticPr fontId="1"/>
  </si>
  <si>
    <t>非住宅</t>
    <rPh sb="0" eb="1">
      <t>ヒ</t>
    </rPh>
    <rPh sb="1" eb="3">
      <t>ジュウタク</t>
    </rPh>
    <phoneticPr fontId="21"/>
  </si>
  <si>
    <t xml:space="preserve"> 非住宅　小計</t>
    <rPh sb="1" eb="2">
      <t>ヒ</t>
    </rPh>
    <rPh sb="2" eb="4">
      <t>ジュウタク</t>
    </rPh>
    <rPh sb="5" eb="7">
      <t>ショウケイ</t>
    </rPh>
    <phoneticPr fontId="21"/>
  </si>
  <si>
    <t xml:space="preserve"> Q2 1.3</t>
  </si>
  <si>
    <t>総合的な取組み</t>
    <rPh sb="0" eb="3">
      <t>ソウゴウテキ</t>
    </rPh>
    <rPh sb="4" eb="5">
      <t>ト</t>
    </rPh>
    <rPh sb="5" eb="6">
      <t>ク</t>
    </rPh>
    <phoneticPr fontId="21"/>
  </si>
  <si>
    <t>維持管理に配慮した設計</t>
    <rPh sb="0" eb="2">
      <t>イジ</t>
    </rPh>
    <rPh sb="2" eb="4">
      <t>カンリ</t>
    </rPh>
    <rPh sb="5" eb="7">
      <t>ハイリョ</t>
    </rPh>
    <rPh sb="9" eb="11">
      <t>セッケイ</t>
    </rPh>
    <phoneticPr fontId="21"/>
  </si>
  <si>
    <t>1.3.2</t>
  </si>
  <si>
    <t>清掃管理業務</t>
    <rPh sb="0" eb="2">
      <t>セイソウ</t>
    </rPh>
    <rPh sb="2" eb="4">
      <t>カンリ</t>
    </rPh>
    <rPh sb="4" eb="6">
      <t>ギョウム</t>
    </rPh>
    <phoneticPr fontId="21"/>
  </si>
  <si>
    <t>維持管理用機能の確保</t>
    <rPh sb="0" eb="2">
      <t>イジ</t>
    </rPh>
    <rPh sb="2" eb="5">
      <t>カンリヨウ</t>
    </rPh>
    <rPh sb="5" eb="7">
      <t>キノウ</t>
    </rPh>
    <rPh sb="8" eb="10">
      <t>カクホ</t>
    </rPh>
    <phoneticPr fontId="21"/>
  </si>
  <si>
    <t>1.3.3</t>
  </si>
  <si>
    <t>耐用性・信頼性</t>
    <rPh sb="4" eb="6">
      <t>シンライ</t>
    </rPh>
    <rPh sb="6" eb="7">
      <t>セイ</t>
    </rPh>
    <phoneticPr fontId="21"/>
  </si>
  <si>
    <t xml:space="preserve"> Q2 2</t>
  </si>
  <si>
    <t xml:space="preserve"> Q2 2.1</t>
  </si>
  <si>
    <t>耐震性</t>
  </si>
  <si>
    <t>免震・制振性能</t>
    <rPh sb="5" eb="7">
      <t>セイノウ</t>
    </rPh>
    <phoneticPr fontId="21"/>
  </si>
  <si>
    <t xml:space="preserve"> Q2 2.2</t>
  </si>
  <si>
    <t>外壁仕上げ材の補修必要間隔</t>
  </si>
  <si>
    <t>主要内装仕上げ材の更新必要間隔</t>
  </si>
  <si>
    <t>空調換気ダクトの更新必要間隔</t>
    <rPh sb="0" eb="2">
      <t>クウチョウ</t>
    </rPh>
    <rPh sb="2" eb="4">
      <t>カンキ</t>
    </rPh>
    <phoneticPr fontId="21"/>
  </si>
  <si>
    <t>空調・給排水配管の更新必要間隔</t>
    <rPh sb="0" eb="2">
      <t>クウチョウ</t>
    </rPh>
    <rPh sb="3" eb="4">
      <t>キュウ</t>
    </rPh>
    <rPh sb="4" eb="6">
      <t>ハイスイ</t>
    </rPh>
    <rPh sb="6" eb="8">
      <t>ハイカン</t>
    </rPh>
    <phoneticPr fontId="21"/>
  </si>
  <si>
    <t>主要設備機器の更新必要間隔</t>
  </si>
  <si>
    <t xml:space="preserve"> Q2 2.3</t>
  </si>
  <si>
    <t>主要設備機器の更新</t>
    <rPh sb="0" eb="2">
      <t>シュヨウ</t>
    </rPh>
    <rPh sb="2" eb="4">
      <t>セツビ</t>
    </rPh>
    <rPh sb="4" eb="6">
      <t>キキ</t>
    </rPh>
    <rPh sb="7" eb="9">
      <t>コウシン</t>
    </rPh>
    <phoneticPr fontId="21"/>
  </si>
  <si>
    <t xml:space="preserve"> Q2 2.4</t>
  </si>
  <si>
    <t>空調・換気設備</t>
  </si>
  <si>
    <t>2.4.2</t>
  </si>
  <si>
    <t>給排水・衛生設備</t>
  </si>
  <si>
    <t>2.4.3</t>
  </si>
  <si>
    <t>電気設備</t>
  </si>
  <si>
    <t>2.4.4</t>
  </si>
  <si>
    <t>機械・配管支持方法</t>
  </si>
  <si>
    <t>2.4.5</t>
  </si>
  <si>
    <t>通信・情報設備</t>
  </si>
  <si>
    <t>集合住宅</t>
    <rPh sb="0" eb="2">
      <t>シュウゴウ</t>
    </rPh>
    <rPh sb="2" eb="4">
      <t>ジュウタク</t>
    </rPh>
    <phoneticPr fontId="21"/>
  </si>
  <si>
    <t>地域区分Ⅲ</t>
  </si>
  <si>
    <t>1）概要入力</t>
    <rPh sb="2" eb="4">
      <t>ガイヨウ</t>
    </rPh>
    <rPh sb="4" eb="6">
      <t>ニュウリョク</t>
    </rPh>
    <phoneticPr fontId="21"/>
  </si>
  <si>
    <t>地域区分Ⅳ</t>
  </si>
  <si>
    <t>① 建物概要</t>
    <rPh sb="2" eb="4">
      <t>タテモノ</t>
    </rPh>
    <rPh sb="4" eb="6">
      <t>ガイヨウ</t>
    </rPh>
    <phoneticPr fontId="21"/>
  </si>
  <si>
    <t>地域区分Ⅴ</t>
  </si>
  <si>
    <t>地域区分Ⅵ</t>
  </si>
  <si>
    <t>■建物名称</t>
    <rPh sb="1" eb="3">
      <t>ﾀﾃﾓﾉ</t>
    </rPh>
    <rPh sb="3" eb="5">
      <t>ﾒｲｼｮｳ</t>
    </rPh>
    <phoneticPr fontId="34" type="noConversion"/>
  </si>
  <si>
    <t>■建設地・気候区分</t>
    <rPh sb="1" eb="4">
      <t>ｹﾝｾﾂﾁ</t>
    </rPh>
    <rPh sb="5" eb="7">
      <t>ｷｺｳ</t>
    </rPh>
    <rPh sb="7" eb="9">
      <t>ｸﾌﾞﾝ</t>
    </rPh>
    <phoneticPr fontId="34" type="noConversion"/>
  </si>
  <si>
    <t>○○県○○市</t>
    <rPh sb="2" eb="3">
      <t>ケン</t>
    </rPh>
    <rPh sb="5" eb="6">
      <t>シ</t>
    </rPh>
    <phoneticPr fontId="21"/>
  </si>
  <si>
    <t>3.3.1</t>
    <phoneticPr fontId="21"/>
  </si>
  <si>
    <t>照度</t>
    <phoneticPr fontId="21"/>
  </si>
  <si>
    <t>3.3.2</t>
    <phoneticPr fontId="21"/>
  </si>
  <si>
    <t>病院o</t>
    <phoneticPr fontId="21"/>
  </si>
  <si>
    <t>評価点</t>
    <rPh sb="0" eb="3">
      <t>ヒョウカテン</t>
    </rPh>
    <phoneticPr fontId="21"/>
  </si>
  <si>
    <t>重み
係数</t>
    <rPh sb="0" eb="1">
      <t>オモ</t>
    </rPh>
    <phoneticPr fontId="21"/>
  </si>
  <si>
    <t>全体</t>
  </si>
  <si>
    <t>室内環境</t>
  </si>
  <si>
    <t>音環境</t>
    <rPh sb="0" eb="1">
      <t>ｵﾄ</t>
    </rPh>
    <rPh sb="1" eb="3">
      <t>ｶﾝｷｮｳ</t>
    </rPh>
    <phoneticPr fontId="34" type="noConversion"/>
  </si>
  <si>
    <t>騒音</t>
  </si>
  <si>
    <t>室内騒音レベル</t>
    <phoneticPr fontId="21"/>
  </si>
  <si>
    <t>設備騒音対策</t>
    <phoneticPr fontId="21"/>
  </si>
  <si>
    <t>遮音</t>
  </si>
  <si>
    <t>■使用評価マニュアル：</t>
    <rPh sb="1" eb="3">
      <t>シヨウ</t>
    </rPh>
    <rPh sb="3" eb="5">
      <t>ヒョウカ</t>
    </rPh>
    <phoneticPr fontId="21"/>
  </si>
  <si>
    <t>項目</t>
    <rPh sb="0" eb="2">
      <t>コウモク</t>
    </rPh>
    <phoneticPr fontId="21"/>
  </si>
  <si>
    <t>広さ・収納性</t>
    <rPh sb="0" eb="1">
      <t>ヒロ</t>
    </rPh>
    <rPh sb="3" eb="5">
      <t>シュウノウ</t>
    </rPh>
    <rPh sb="5" eb="6">
      <t>セイ</t>
    </rPh>
    <phoneticPr fontId="21"/>
  </si>
  <si>
    <t>高度情報通信設備対応</t>
    <rPh sb="0" eb="2">
      <t>コウド</t>
    </rPh>
    <rPh sb="2" eb="4">
      <t>ジョウホウ</t>
    </rPh>
    <rPh sb="4" eb="6">
      <t>ツウシン</t>
    </rPh>
    <rPh sb="6" eb="8">
      <t>セツビ</t>
    </rPh>
    <rPh sb="8" eb="10">
      <t>タイオウ</t>
    </rPh>
    <phoneticPr fontId="21"/>
  </si>
  <si>
    <t>バリアフリー計画</t>
    <rPh sb="6" eb="8">
      <t>ケイカク</t>
    </rPh>
    <phoneticPr fontId="21"/>
  </si>
  <si>
    <t>建物外皮の熱負荷抑制</t>
    <rPh sb="0" eb="2">
      <t>タテモノ</t>
    </rPh>
    <rPh sb="2" eb="4">
      <t>ガイヒ</t>
    </rPh>
    <rPh sb="5" eb="6">
      <t>ネツ</t>
    </rPh>
    <rPh sb="6" eb="8">
      <t>フカ</t>
    </rPh>
    <rPh sb="8" eb="10">
      <t>ヨクセイ</t>
    </rPh>
    <phoneticPr fontId="21"/>
  </si>
  <si>
    <t>悪臭</t>
    <rPh sb="0" eb="2">
      <t>アクシュウ</t>
    </rPh>
    <phoneticPr fontId="21"/>
  </si>
  <si>
    <t>LR3 3.2</t>
  </si>
  <si>
    <t>LR3 3.3</t>
  </si>
  <si>
    <t>光害の抑制</t>
    <rPh sb="0" eb="1">
      <t>ﾋｶﾘ</t>
    </rPh>
    <phoneticPr fontId="34" type="noConversion"/>
  </si>
  <si>
    <t>耐震･免震</t>
    <rPh sb="0" eb="2">
      <t>タイシン</t>
    </rPh>
    <rPh sb="3" eb="4">
      <t>メン</t>
    </rPh>
    <rPh sb="4" eb="5">
      <t>フル</t>
    </rPh>
    <phoneticPr fontId="21"/>
  </si>
  <si>
    <t>耐震性</t>
    <rPh sb="0" eb="3">
      <t>タイシンセイ</t>
    </rPh>
    <phoneticPr fontId="21"/>
  </si>
  <si>
    <t>免震・制振性能</t>
    <rPh sb="0" eb="1">
      <t>メン</t>
    </rPh>
    <rPh sb="1" eb="2">
      <t>シン</t>
    </rPh>
    <rPh sb="3" eb="4">
      <t>セイ</t>
    </rPh>
    <rPh sb="4" eb="5">
      <t>オサム</t>
    </rPh>
    <rPh sb="5" eb="7">
      <t>セイノウ</t>
    </rPh>
    <phoneticPr fontId="21"/>
  </si>
  <si>
    <t>部品・部材の耐用年数</t>
    <rPh sb="0" eb="2">
      <t>ブヒン</t>
    </rPh>
    <rPh sb="3" eb="4">
      <t>ブ</t>
    </rPh>
    <rPh sb="4" eb="5">
      <t>ザイ</t>
    </rPh>
    <rPh sb="6" eb="8">
      <t>タイヨウ</t>
    </rPh>
    <rPh sb="8" eb="10">
      <t>ネンスウ</t>
    </rPh>
    <phoneticPr fontId="21"/>
  </si>
  <si>
    <t>官公庁</t>
  </si>
  <si>
    <t>物販店舗等</t>
    <rPh sb="0" eb="2">
      <t>ブッパン</t>
    </rPh>
    <rPh sb="2" eb="4">
      <t>テンポ</t>
    </rPh>
    <rPh sb="4" eb="5">
      <t>トウ</t>
    </rPh>
    <phoneticPr fontId="21"/>
  </si>
  <si>
    <t>その他物販</t>
  </si>
  <si>
    <t>ホテル・旅館</t>
  </si>
  <si>
    <t>学校等</t>
    <rPh sb="0" eb="2">
      <t>ガッコウ</t>
    </rPh>
    <rPh sb="2" eb="3">
      <t>トウ</t>
    </rPh>
    <phoneticPr fontId="21"/>
  </si>
  <si>
    <t>幼稚園・保育園</t>
  </si>
  <si>
    <t>高校</t>
  </si>
  <si>
    <t>大学・専門学校</t>
  </si>
  <si>
    <t>集会所等</t>
    <rPh sb="0" eb="3">
      <t>シュウカイジョ</t>
    </rPh>
    <rPh sb="3" eb="4">
      <t>トウ</t>
    </rPh>
    <phoneticPr fontId="21"/>
  </si>
  <si>
    <t>劇場・ホール</t>
  </si>
  <si>
    <t>展示施設</t>
  </si>
  <si>
    <t>スポーツ施設</t>
  </si>
  <si>
    <t>-</t>
  </si>
  <si>
    <t>専有部</t>
    <rPh sb="0" eb="2">
      <t>センユウ</t>
    </rPh>
    <rPh sb="2" eb="3">
      <t>ブ</t>
    </rPh>
    <phoneticPr fontId="21"/>
  </si>
  <si>
    <t>㎡</t>
  </si>
  <si>
    <t xml:space="preserve">     小・中学校　(北海道)</t>
    <rPh sb="12" eb="15">
      <t>ホッカイドウ</t>
    </rPh>
    <phoneticPr fontId="21"/>
  </si>
  <si>
    <t xml:space="preserve">                     高校</t>
    <phoneticPr fontId="21"/>
  </si>
  <si>
    <t xml:space="preserve">         大学・専門学校</t>
    <phoneticPr fontId="21"/>
  </si>
  <si>
    <t>官公庁</t>
    <phoneticPr fontId="21"/>
  </si>
  <si>
    <t>その他物販</t>
    <phoneticPr fontId="21"/>
  </si>
  <si>
    <t>展示施設</t>
    <phoneticPr fontId="21"/>
  </si>
  <si>
    <t>スポーツ施設</t>
    <phoneticPr fontId="21"/>
  </si>
  <si>
    <t>㎡</t>
    <phoneticPr fontId="21"/>
  </si>
  <si>
    <t>小・中学校 (北海道以外）</t>
    <rPh sb="0" eb="1">
      <t>ショウ</t>
    </rPh>
    <rPh sb="2" eb="5">
      <t>チュウガッコウ</t>
    </rPh>
    <rPh sb="7" eb="10">
      <t>ホッカイドウ</t>
    </rPh>
    <rPh sb="10" eb="12">
      <t>イガイ</t>
    </rPh>
    <phoneticPr fontId="21"/>
  </si>
  <si>
    <t xml:space="preserve">                   共用部</t>
    <rPh sb="19" eb="21">
      <t>キョウヨウ</t>
    </rPh>
    <rPh sb="21" eb="22">
      <t>ブ</t>
    </rPh>
    <phoneticPr fontId="21"/>
  </si>
  <si>
    <t>㎡       幼稚園・保育園</t>
    <phoneticPr fontId="21"/>
  </si>
  <si>
    <t>㎡                  事務所</t>
    <phoneticPr fontId="21"/>
  </si>
  <si>
    <t>㎡   デパート・スーパー</t>
    <phoneticPr fontId="21"/>
  </si>
  <si>
    <t>㎡          劇場・ホール</t>
    <phoneticPr fontId="21"/>
  </si>
  <si>
    <t>㎡                  専用部</t>
    <rPh sb="19" eb="21">
      <t>センヨウ</t>
    </rPh>
    <rPh sb="21" eb="22">
      <t>ブ</t>
    </rPh>
    <phoneticPr fontId="21"/>
  </si>
  <si>
    <t>自然換気性能</t>
    <rPh sb="0" eb="2">
      <t>シゼン</t>
    </rPh>
    <rPh sb="2" eb="4">
      <t>カンキ</t>
    </rPh>
    <rPh sb="4" eb="6">
      <t>セイノウ</t>
    </rPh>
    <phoneticPr fontId="21"/>
  </si>
  <si>
    <t>取り入れ外気への配慮</t>
    <rPh sb="0" eb="1">
      <t>ト</t>
    </rPh>
    <rPh sb="2" eb="3">
      <t>イ</t>
    </rPh>
    <rPh sb="4" eb="6">
      <t>ガイキ</t>
    </rPh>
    <rPh sb="8" eb="10">
      <t>ハイリョ</t>
    </rPh>
    <phoneticPr fontId="21"/>
  </si>
  <si>
    <t>給気計画</t>
    <rPh sb="0" eb="1">
      <t>キュウ</t>
    </rPh>
    <rPh sb="1" eb="2">
      <t>キ</t>
    </rPh>
    <rPh sb="2" eb="4">
      <t>ケイカク</t>
    </rPh>
    <phoneticPr fontId="21"/>
  </si>
  <si>
    <t>運用管理</t>
    <rPh sb="0" eb="2">
      <t>ウンヨウ</t>
    </rPh>
    <rPh sb="2" eb="4">
      <t>カンリ</t>
    </rPh>
    <phoneticPr fontId="21"/>
  </si>
  <si>
    <r>
      <t>CO</t>
    </r>
    <r>
      <rPr>
        <vertAlign val="subscript"/>
        <sz val="10"/>
        <rFont val="ＭＳ Ｐゴシック"/>
        <family val="3"/>
        <charset val="128"/>
      </rPr>
      <t>2</t>
    </r>
    <r>
      <rPr>
        <sz val="10"/>
        <rFont val="ＭＳ Ｐゴシック"/>
        <family val="3"/>
        <charset val="128"/>
      </rPr>
      <t>の監視</t>
    </r>
    <rPh sb="4" eb="6">
      <t>カンシ</t>
    </rPh>
    <phoneticPr fontId="21"/>
  </si>
  <si>
    <t>喫煙の制御</t>
    <rPh sb="0" eb="2">
      <t>キツエン</t>
    </rPh>
    <rPh sb="3" eb="5">
      <t>セイギョ</t>
    </rPh>
    <phoneticPr fontId="21"/>
  </si>
  <si>
    <t>機能性</t>
    <rPh sb="0" eb="3">
      <t>ｷﾉｳｾｲ</t>
    </rPh>
    <phoneticPr fontId="34" type="noConversion"/>
  </si>
  <si>
    <t>機能性・使いやすさ</t>
    <rPh sb="0" eb="3">
      <t>キノウセイ</t>
    </rPh>
    <rPh sb="4" eb="5">
      <t>ツカ</t>
    </rPh>
    <phoneticPr fontId="21"/>
  </si>
  <si>
    <t>昼光の建物外壁による反射光（グレア）への対策</t>
    <rPh sb="0" eb="1">
      <t>ﾋﾙ</t>
    </rPh>
    <rPh sb="1" eb="2">
      <t>ﾋｶﾘ</t>
    </rPh>
    <rPh sb="3" eb="5">
      <t>ﾀﾃﾓﾉ</t>
    </rPh>
    <rPh sb="5" eb="7">
      <t>ｶﾞｲﾍｷ</t>
    </rPh>
    <rPh sb="10" eb="13">
      <t>ﾊﾝｼｬｺｳ</t>
    </rPh>
    <rPh sb="20" eb="22">
      <t>ﾀｲｻｸ</t>
    </rPh>
    <phoneticPr fontId="34" type="noConversion"/>
  </si>
  <si>
    <t>風害、砂塵、日照阻害の抑制</t>
    <rPh sb="0" eb="2">
      <t>ﾌｳｶﾞｲ</t>
    </rPh>
    <rPh sb="3" eb="5">
      <t>ｻｼﾞﾝ</t>
    </rPh>
    <rPh sb="6" eb="8">
      <t>ﾆｯｼｮｳ</t>
    </rPh>
    <rPh sb="8" eb="10">
      <t>ｿｶﾞｲ</t>
    </rPh>
    <rPh sb="11" eb="13">
      <t>ﾖｸｾｲ</t>
    </rPh>
    <phoneticPr fontId="34" type="noConversion"/>
  </si>
  <si>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1"/>
  </si>
  <si>
    <t>LR2 3.2</t>
  </si>
  <si>
    <t>発泡剤（断熱材等）</t>
  </si>
  <si>
    <t>冷媒</t>
  </si>
  <si>
    <t>LR3 2</t>
  </si>
  <si>
    <t>LR3 2.3</t>
  </si>
  <si>
    <t>LR3 3</t>
  </si>
  <si>
    <t>LR3 3.1</t>
  </si>
  <si>
    <t>振動</t>
    <rPh sb="0" eb="2">
      <t>ｼﾝﾄﾞｳ</t>
    </rPh>
    <phoneticPr fontId="34" type="noConversion"/>
  </si>
  <si>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</si>
  <si>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</si>
  <si>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</si>
  <si>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</si>
  <si>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</si>
  <si>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</si>
  <si>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</si>
  <si>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</si>
  <si>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</si>
  <si>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</si>
  <si>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</si>
  <si>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</si>
  <si>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</si>
  <si>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</si>
  <si>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</si>
  <si>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</si>
  <si>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</si>
  <si>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</si>
  <si>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</si>
  <si>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</si>
  <si>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</si>
  <si>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</si>
  <si>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</si>
  <si>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</si>
  <si>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</si>
  <si>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</si>
  <si>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</si>
  <si>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</si>
  <si>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</si>
  <si>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</si>
  <si>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</si>
  <si>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</si>
  <si>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</si>
  <si>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</si>
  <si>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1"/>
  </si>
  <si>
    <t xml:space="preserve"> Q2 1.1</t>
  </si>
  <si>
    <t>広さ・収納性</t>
  </si>
  <si>
    <t>バリアフリー計画</t>
  </si>
  <si>
    <t xml:space="preserve"> Q2 1.2</t>
  </si>
  <si>
    <t>広さ感・景観</t>
  </si>
  <si>
    <t>リフレッシュスペース</t>
  </si>
  <si>
    <t>内装計画</t>
  </si>
  <si>
    <t>1.3.1</t>
  </si>
  <si>
    <t>欄に数値またはコメントを記入</t>
    <rPh sb="0" eb="1">
      <t>ラン</t>
    </rPh>
    <rPh sb="2" eb="4">
      <t>スウチ</t>
    </rPh>
    <rPh sb="12" eb="14">
      <t>キニュウ</t>
    </rPh>
    <phoneticPr fontId="21"/>
  </si>
  <si>
    <t>■評価ソフト：</t>
    <rPh sb="1" eb="3">
      <t>ヒョウカ</t>
    </rPh>
    <phoneticPr fontId="21"/>
  </si>
  <si>
    <t>スコアシート</t>
    <phoneticPr fontId="34" type="noConversion"/>
  </si>
  <si>
    <t>解説シートの
採点結果</t>
    <rPh sb="0" eb="2">
      <t>カイセツ</t>
    </rPh>
    <rPh sb="7" eb="9">
      <t>サイテン</t>
    </rPh>
    <rPh sb="9" eb="11">
      <t>ケッカ</t>
    </rPh>
    <phoneticPr fontId="21"/>
  </si>
  <si>
    <t>建物全体・共用部分</t>
    <rPh sb="0" eb="2">
      <t>タテモノ</t>
    </rPh>
    <rPh sb="2" eb="4">
      <t>ゼンタイ</t>
    </rPh>
    <rPh sb="5" eb="7">
      <t>キョウヨウ</t>
    </rPh>
    <rPh sb="7" eb="9">
      <t>ブブン</t>
    </rPh>
    <phoneticPr fontId="21"/>
  </si>
  <si>
    <t>住居・宿泊部分</t>
    <rPh sb="0" eb="2">
      <t>ジュウキョ</t>
    </rPh>
    <rPh sb="3" eb="5">
      <t>シュクハク</t>
    </rPh>
    <rPh sb="5" eb="7">
      <t>ブブン</t>
    </rPh>
    <phoneticPr fontId="21"/>
  </si>
  <si>
    <t>建物全体</t>
    <rPh sb="0" eb="2">
      <t>タテモノ</t>
    </rPh>
    <rPh sb="2" eb="4">
      <t>ゼンタイ</t>
    </rPh>
    <phoneticPr fontId="21"/>
  </si>
  <si>
    <t>住居宿泊</t>
    <rPh sb="0" eb="2">
      <t>ジュウキョ</t>
    </rPh>
    <rPh sb="2" eb="4">
      <t>シュクハク</t>
    </rPh>
    <phoneticPr fontId="21"/>
  </si>
  <si>
    <t>心理性・快適性</t>
    <rPh sb="0" eb="1">
      <t>ｺｺﾛ</t>
    </rPh>
    <rPh sb="1" eb="3">
      <t>ﾘｾｲ</t>
    </rPh>
    <rPh sb="4" eb="7">
      <t>ｶｲﾃｷｾｲ</t>
    </rPh>
    <phoneticPr fontId="34" type="noConversion"/>
  </si>
  <si>
    <t>○</t>
  </si>
  <si>
    <t>物</t>
    <rPh sb="0" eb="1">
      <t>モノ</t>
    </rPh>
    <phoneticPr fontId="21"/>
  </si>
  <si>
    <t xml:space="preserve"> 百貨店、マーケット など</t>
    <rPh sb="1" eb="4">
      <t>ヒャッカテン</t>
    </rPh>
    <phoneticPr fontId="21"/>
  </si>
  <si>
    <t>照度均斉度</t>
    <phoneticPr fontId="21"/>
  </si>
  <si>
    <t>4.1.1</t>
    <phoneticPr fontId="21"/>
  </si>
  <si>
    <t>4.1.2</t>
    <phoneticPr fontId="21"/>
  </si>
  <si>
    <t xml:space="preserve"> アスベスト対策</t>
    <phoneticPr fontId="21"/>
  </si>
  <si>
    <t>4.1.3</t>
    <phoneticPr fontId="21"/>
  </si>
  <si>
    <t>4.1.4</t>
    <phoneticPr fontId="21"/>
  </si>
  <si>
    <t>4.2.1</t>
    <phoneticPr fontId="21"/>
  </si>
  <si>
    <t>4.2.2</t>
    <phoneticPr fontId="21"/>
  </si>
  <si>
    <t>4.2.3</t>
    <phoneticPr fontId="21"/>
  </si>
  <si>
    <t>4.2.4</t>
    <phoneticPr fontId="21"/>
  </si>
  <si>
    <t>給気計画</t>
    <phoneticPr fontId="21"/>
  </si>
  <si>
    <t>4.3.1</t>
    <phoneticPr fontId="21"/>
  </si>
  <si>
    <t>CO2の監視</t>
    <phoneticPr fontId="21"/>
  </si>
  <si>
    <t>4.3.2</t>
    <phoneticPr fontId="21"/>
  </si>
  <si>
    <t>喫煙の制御</t>
    <phoneticPr fontId="21"/>
  </si>
  <si>
    <t>Q2</t>
    <phoneticPr fontId="21"/>
  </si>
  <si>
    <t>サービス性能</t>
    <phoneticPr fontId="21"/>
  </si>
  <si>
    <t>1.1.1</t>
    <phoneticPr fontId="21"/>
  </si>
  <si>
    <t>1.1.2</t>
    <phoneticPr fontId="21"/>
  </si>
  <si>
    <t>高度情報通信設備対応</t>
    <phoneticPr fontId="21"/>
  </si>
  <si>
    <t>1.1.3</t>
    <phoneticPr fontId="21"/>
  </si>
  <si>
    <t>1.2.1</t>
    <phoneticPr fontId="21"/>
  </si>
  <si>
    <t>1.2.2</t>
    <phoneticPr fontId="21"/>
  </si>
  <si>
    <t>1.2.3</t>
    <phoneticPr fontId="21"/>
  </si>
  <si>
    <t xml:space="preserve"> Q2 1.3</t>
    <phoneticPr fontId="21"/>
  </si>
  <si>
    <t>0</t>
    <phoneticPr fontId="21"/>
  </si>
  <si>
    <t>2.1.1</t>
    <phoneticPr fontId="21"/>
  </si>
  <si>
    <t>2.1.2</t>
    <phoneticPr fontId="21"/>
  </si>
  <si>
    <t>2.1.2</t>
    <phoneticPr fontId="21"/>
  </si>
  <si>
    <t>2.2.1</t>
    <phoneticPr fontId="21"/>
  </si>
  <si>
    <t>2.2.1</t>
    <phoneticPr fontId="21"/>
  </si>
  <si>
    <t>2.2.2</t>
    <phoneticPr fontId="21"/>
  </si>
  <si>
    <t>2.2.3</t>
    <phoneticPr fontId="21"/>
  </si>
  <si>
    <t>2.2.4</t>
    <phoneticPr fontId="21"/>
  </si>
  <si>
    <t>2.2.4</t>
    <phoneticPr fontId="21"/>
  </si>
  <si>
    <t>2.2.5</t>
    <phoneticPr fontId="21"/>
  </si>
  <si>
    <t>2.2.5</t>
    <phoneticPr fontId="21"/>
  </si>
  <si>
    <t>2.2.6</t>
    <phoneticPr fontId="21"/>
  </si>
  <si>
    <t xml:space="preserve"> Q2 2</t>
    <phoneticPr fontId="21"/>
  </si>
  <si>
    <t>2.3.1</t>
    <phoneticPr fontId="21"/>
  </si>
  <si>
    <t xml:space="preserve"> Q2 2.3</t>
    <phoneticPr fontId="21"/>
  </si>
  <si>
    <t>2.3.1</t>
    <phoneticPr fontId="21"/>
  </si>
  <si>
    <t>2.3.2</t>
    <phoneticPr fontId="21"/>
  </si>
  <si>
    <t xml:space="preserve"> Q2 2.3</t>
    <phoneticPr fontId="21"/>
  </si>
  <si>
    <t>1.2.1</t>
    <phoneticPr fontId="21"/>
  </si>
  <si>
    <t>雨水利用システム導入の有無</t>
    <phoneticPr fontId="21"/>
  </si>
  <si>
    <t>1.2.2</t>
    <phoneticPr fontId="21"/>
  </si>
  <si>
    <t>2.1</t>
    <phoneticPr fontId="21"/>
  </si>
  <si>
    <t>2.1</t>
    <phoneticPr fontId="21"/>
  </si>
  <si>
    <t>2.2</t>
    <phoneticPr fontId="21"/>
  </si>
  <si>
    <t>2.2</t>
    <phoneticPr fontId="21"/>
  </si>
  <si>
    <t>2.3</t>
    <phoneticPr fontId="21"/>
  </si>
  <si>
    <t>2.3</t>
    <phoneticPr fontId="21"/>
  </si>
  <si>
    <t>2.4</t>
    <phoneticPr fontId="21"/>
  </si>
  <si>
    <t>2.4</t>
    <phoneticPr fontId="21"/>
  </si>
  <si>
    <t>2.5</t>
    <phoneticPr fontId="21"/>
  </si>
  <si>
    <t>持続可能な森林から産出された木材</t>
    <phoneticPr fontId="21"/>
  </si>
  <si>
    <t>2.6</t>
    <phoneticPr fontId="21"/>
  </si>
  <si>
    <t>遮音</t>
    <rPh sb="0" eb="2">
      <t>シャオン</t>
    </rPh>
    <phoneticPr fontId="21"/>
  </si>
  <si>
    <t>3.3.2</t>
    <phoneticPr fontId="21"/>
  </si>
  <si>
    <t>昼光の建物外壁による反射光（グレア）への対策</t>
    <phoneticPr fontId="34" type="noConversion"/>
  </si>
  <si>
    <t>負荷変動・追従制御性</t>
    <phoneticPr fontId="21"/>
  </si>
  <si>
    <t>自然エネルギー利用</t>
    <rPh sb="0" eb="2">
      <t>シゼン</t>
    </rPh>
    <rPh sb="7" eb="9">
      <t>リヨウ</t>
    </rPh>
    <phoneticPr fontId="21"/>
  </si>
  <si>
    <t>採点シートの
採点結果</t>
    <rPh sb="0" eb="2">
      <t>サイテン</t>
    </rPh>
    <rPh sb="7" eb="9">
      <t>サイテン</t>
    </rPh>
    <rPh sb="9" eb="11">
      <t>ケッカ</t>
    </rPh>
    <phoneticPr fontId="21"/>
  </si>
  <si>
    <t>集合住宅以外の評価(3a.3b)</t>
    <rPh sb="0" eb="2">
      <t>シュウゴウ</t>
    </rPh>
    <rPh sb="2" eb="4">
      <t>ジュウタク</t>
    </rPh>
    <rPh sb="4" eb="6">
      <t>イガイ</t>
    </rPh>
    <rPh sb="7" eb="9">
      <t>ヒョウカ</t>
    </rPh>
    <phoneticPr fontId="21"/>
  </si>
  <si>
    <t>集合住宅の評価(3c)</t>
    <rPh sb="0" eb="2">
      <t>シュウゴウ</t>
    </rPh>
    <rPh sb="2" eb="4">
      <t>ジュウタク</t>
    </rPh>
    <rPh sb="5" eb="7">
      <t>ヒョウカ</t>
    </rPh>
    <phoneticPr fontId="21"/>
  </si>
  <si>
    <t>－</t>
  </si>
  <si>
    <t>3a.3b</t>
    <phoneticPr fontId="21"/>
  </si>
  <si>
    <t>3b.c</t>
    <phoneticPr fontId="21"/>
  </si>
  <si>
    <t>対象外</t>
    <rPh sb="0" eb="3">
      <t>タイショウガイ</t>
    </rPh>
    <phoneticPr fontId="21"/>
  </si>
  <si>
    <t>用途別スコア入力</t>
    <rPh sb="0" eb="2">
      <t>ﾖｳﾄ</t>
    </rPh>
    <rPh sb="2" eb="3">
      <t>ﾍﾞﾂ</t>
    </rPh>
    <rPh sb="6" eb="8">
      <t>ﾆｭｳﾘｮｸ</t>
    </rPh>
    <phoneticPr fontId="34" type="noConversion"/>
  </si>
  <si>
    <t>↓Q1とQ2の1は対象外の為、入力不要です。</t>
  </si>
  <si>
    <t>事務所</t>
    <rPh sb="0" eb="2">
      <t>ｼﾞﾑ</t>
    </rPh>
    <rPh sb="2" eb="3">
      <t>ｼｮ</t>
    </rPh>
    <phoneticPr fontId="89" type="noConversion"/>
  </si>
  <si>
    <t>学校</t>
    <rPh sb="0" eb="2">
      <t>ｶﾞｯｺｳ</t>
    </rPh>
    <phoneticPr fontId="89" type="noConversion"/>
  </si>
  <si>
    <t>物販店</t>
    <rPh sb="0" eb="1">
      <t>ﾌﾞﾂ</t>
    </rPh>
    <rPh sb="1" eb="2">
      <t>ﾊﾝ</t>
    </rPh>
    <rPh sb="2" eb="3">
      <t>ﾃﾝ</t>
    </rPh>
    <phoneticPr fontId="89" type="noConversion"/>
  </si>
  <si>
    <t>飲食店</t>
    <rPh sb="0" eb="2">
      <t>ｲﾝｼｮｸ</t>
    </rPh>
    <rPh sb="2" eb="3">
      <t>ﾐｾ</t>
    </rPh>
    <phoneticPr fontId="89" type="noConversion"/>
  </si>
  <si>
    <t>集会所</t>
    <rPh sb="0" eb="3">
      <t>ｼｭｳｶｲｼﾞｮ</t>
    </rPh>
    <phoneticPr fontId="89" type="noConversion"/>
  </si>
  <si>
    <t>工場</t>
    <rPh sb="0" eb="2">
      <t>ｺｳｼﾞｮｳ</t>
    </rPh>
    <phoneticPr fontId="89" type="noConversion"/>
  </si>
  <si>
    <t>病院</t>
    <rPh sb="0" eb="2">
      <t>ﾋﾞｮｳｲﾝ</t>
    </rPh>
    <phoneticPr fontId="89" type="noConversion"/>
  </si>
  <si>
    <t>集合住宅</t>
    <rPh sb="0" eb="2">
      <t>ｼｭｳｺﾞｳ</t>
    </rPh>
    <rPh sb="2" eb="4">
      <t>ｼﾞｭｳﾀｸ</t>
    </rPh>
    <phoneticPr fontId="89" type="noConversion"/>
  </si>
  <si>
    <t>面積加重</t>
    <rPh sb="0" eb="2">
      <t>メンセキ</t>
    </rPh>
    <rPh sb="2" eb="4">
      <t>カジュウ</t>
    </rPh>
    <phoneticPr fontId="21"/>
  </si>
  <si>
    <t>評価点</t>
    <rPh sb="0" eb="2">
      <t>ヒョウカ</t>
    </rPh>
    <rPh sb="2" eb="3">
      <t>テン</t>
    </rPh>
    <phoneticPr fontId="21"/>
  </si>
  <si>
    <t>学校
(小中高)</t>
    <rPh sb="0" eb="2">
      <t>ガッコウ</t>
    </rPh>
    <phoneticPr fontId="21"/>
  </si>
  <si>
    <t>㎡ うち省エネ計画書対象面積</t>
    <rPh sb="4" eb="5">
      <t>ショウ</t>
    </rPh>
    <rPh sb="7" eb="10">
      <t>ケイカクショ</t>
    </rPh>
    <rPh sb="10" eb="12">
      <t>タイショウ</t>
    </rPh>
    <rPh sb="12" eb="14">
      <t>メンセキ</t>
    </rPh>
    <phoneticPr fontId="21"/>
  </si>
  <si>
    <t>【提出区分】</t>
    <phoneticPr fontId="21"/>
  </si>
  <si>
    <t>評価対象外
（適用条件の詳細は「評価マニュアル」を参照）</t>
    <rPh sb="0" eb="2">
      <t>ヒョウカ</t>
    </rPh>
    <rPh sb="2" eb="4">
      <t>タイショウ</t>
    </rPh>
    <rPh sb="4" eb="5">
      <t>ガイ</t>
    </rPh>
    <rPh sb="7" eb="9">
      <t>テキヨウ</t>
    </rPh>
    <rPh sb="9" eb="11">
      <t>ジョウケン</t>
    </rPh>
    <rPh sb="12" eb="14">
      <t>ショウサイ</t>
    </rPh>
    <rPh sb="16" eb="18">
      <t>ヒョウカ</t>
    </rPh>
    <rPh sb="25" eb="27">
      <t>サンショウ</t>
    </rPh>
    <phoneticPr fontId="21"/>
  </si>
  <si>
    <t>事</t>
    <rPh sb="0" eb="1">
      <t>ジ</t>
    </rPh>
    <phoneticPr fontId="21"/>
  </si>
  <si>
    <t>飲</t>
    <rPh sb="0" eb="1">
      <t>イン</t>
    </rPh>
    <phoneticPr fontId="21"/>
  </si>
  <si>
    <t>会</t>
    <rPh sb="0" eb="1">
      <t>カイ</t>
    </rPh>
    <phoneticPr fontId="21"/>
  </si>
  <si>
    <t>工</t>
    <rPh sb="0" eb="1">
      <t>コウ</t>
    </rPh>
    <phoneticPr fontId="21"/>
  </si>
  <si>
    <t>病</t>
    <rPh sb="0" eb="1">
      <t>ヤマイ</t>
    </rPh>
    <phoneticPr fontId="21"/>
  </si>
  <si>
    <t>ホ</t>
    <phoneticPr fontId="21"/>
  </si>
  <si>
    <t>評価
マニュアル
ページ</t>
    <rPh sb="0" eb="2">
      <t>ヒョウカ</t>
    </rPh>
    <phoneticPr fontId="21"/>
  </si>
  <si>
    <t>Ⅲ-3</t>
  </si>
  <si>
    <t>◎</t>
  </si>
  <si>
    <t>●</t>
  </si>
  <si>
    <t>Ⅲ-96</t>
  </si>
  <si>
    <t>Ⅲ-97</t>
  </si>
  <si>
    <t>　★：添付図書の提出により高得点（3点超）となる項目（添付図書の提出：高得点の場合は必須）
　▲：評価時に仕様確定が困難であり、想定により評価する項目（添付図書の提出：任意）</t>
    <rPh sb="27" eb="29">
      <t>テンプ</t>
    </rPh>
    <rPh sb="29" eb="31">
      <t>トショ</t>
    </rPh>
    <rPh sb="32" eb="34">
      <t>テイシュツ</t>
    </rPh>
    <rPh sb="35" eb="38">
      <t>コウトクテン</t>
    </rPh>
    <rPh sb="39" eb="41">
      <t>バアイ</t>
    </rPh>
    <rPh sb="42" eb="44">
      <t>ヒッス</t>
    </rPh>
    <rPh sb="49" eb="52">
      <t>ヒョウカジ</t>
    </rPh>
    <rPh sb="53" eb="55">
      <t>シヨウ</t>
    </rPh>
    <rPh sb="55" eb="57">
      <t>カクテイ</t>
    </rPh>
    <rPh sb="58" eb="60">
      <t>コンナン</t>
    </rPh>
    <rPh sb="64" eb="66">
      <t>ソウテイ</t>
    </rPh>
    <rPh sb="69" eb="71">
      <t>ヒョウカ</t>
    </rPh>
    <rPh sb="73" eb="75">
      <t>コウモク</t>
    </rPh>
    <rPh sb="81" eb="83">
      <t>テイシュツ</t>
    </rPh>
    <rPh sb="84" eb="86">
      <t>ニンイ</t>
    </rPh>
    <phoneticPr fontId="21"/>
  </si>
  <si>
    <t>提出区分</t>
    <rPh sb="0" eb="2">
      <t>テイシュツ</t>
    </rPh>
    <rPh sb="2" eb="4">
      <t>クブン</t>
    </rPh>
    <phoneticPr fontId="21"/>
  </si>
  <si>
    <t>建物全体・
共用部分</t>
    <rPh sb="0" eb="2">
      <t>タテモノ</t>
    </rPh>
    <rPh sb="2" eb="4">
      <t>ゼンタイ</t>
    </rPh>
    <rPh sb="6" eb="8">
      <t>キョウヨウ</t>
    </rPh>
    <rPh sb="8" eb="10">
      <t>ブブン</t>
    </rPh>
    <phoneticPr fontId="21"/>
  </si>
  <si>
    <t>住居・宿泊
部分</t>
    <rPh sb="0" eb="2">
      <t>ジュウキョ</t>
    </rPh>
    <rPh sb="3" eb="5">
      <t>シュクハク</t>
    </rPh>
    <rPh sb="6" eb="8">
      <t>ブブン</t>
    </rPh>
    <phoneticPr fontId="21"/>
  </si>
  <si>
    <r>
      <t>評価点</t>
    </r>
    <r>
      <rPr>
        <vertAlign val="superscript"/>
        <sz val="11"/>
        <rFont val="ＭＳ Ｐゴシック"/>
        <family val="3"/>
        <charset val="128"/>
      </rPr>
      <t>※1</t>
    </r>
    <rPh sb="0" eb="3">
      <t>ヒョウカテン</t>
    </rPh>
    <phoneticPr fontId="21"/>
  </si>
  <si>
    <r>
      <t>配慮項目の設計概要</t>
    </r>
    <r>
      <rPr>
        <vertAlign val="superscript"/>
        <sz val="11"/>
        <rFont val="ＭＳ Ｐゴシック"/>
        <family val="3"/>
        <charset val="128"/>
      </rPr>
      <t>※2</t>
    </r>
    <rPh sb="0" eb="2">
      <t>ハイリョ</t>
    </rPh>
    <rPh sb="2" eb="4">
      <t>コウモク</t>
    </rPh>
    <rPh sb="5" eb="7">
      <t>セッケイ</t>
    </rPh>
    <rPh sb="7" eb="9">
      <t>ガイヨウ</t>
    </rPh>
    <phoneticPr fontId="21"/>
  </si>
  <si>
    <t>配慮項目の設計概要を確認するための添付図書</t>
    <rPh sb="0" eb="2">
      <t>ハイリョ</t>
    </rPh>
    <rPh sb="2" eb="4">
      <t>コウモク</t>
    </rPh>
    <rPh sb="5" eb="7">
      <t>セッケイ</t>
    </rPh>
    <rPh sb="7" eb="9">
      <t>ガイヨウ</t>
    </rPh>
    <rPh sb="10" eb="12">
      <t>カクニン</t>
    </rPh>
    <rPh sb="17" eb="19">
      <t>テンプ</t>
    </rPh>
    <rPh sb="19" eb="21">
      <t>トショ</t>
    </rPh>
    <phoneticPr fontId="6"/>
  </si>
  <si>
    <t>配慮項目の設計概要として明示すべき事項（事例）
（詳細は「評価マニュアル」を参照）</t>
    <rPh sb="7" eb="9">
      <t>ガイヨウ</t>
    </rPh>
    <rPh sb="12" eb="14">
      <t>メイジ</t>
    </rPh>
    <rPh sb="17" eb="19">
      <t>ジコウ</t>
    </rPh>
    <rPh sb="20" eb="22">
      <t>ジレイ</t>
    </rPh>
    <rPh sb="25" eb="27">
      <t>ショウサイ</t>
    </rPh>
    <rPh sb="29" eb="31">
      <t>ヒョウカ</t>
    </rPh>
    <rPh sb="38" eb="40">
      <t>サンショウ</t>
    </rPh>
    <phoneticPr fontId="21"/>
  </si>
  <si>
    <t>配慮項目の設計概要を確認するための
添付図書（図面、計算書等）の事例</t>
    <rPh sb="0" eb="2">
      <t>ハイリョ</t>
    </rPh>
    <rPh sb="2" eb="4">
      <t>コウモク</t>
    </rPh>
    <rPh sb="5" eb="7">
      <t>セッケイ</t>
    </rPh>
    <rPh sb="7" eb="9">
      <t>ガイヨウ</t>
    </rPh>
    <rPh sb="10" eb="12">
      <t>カクニン</t>
    </rPh>
    <rPh sb="18" eb="20">
      <t>テンプ</t>
    </rPh>
    <rPh sb="20" eb="22">
      <t>トショ</t>
    </rPh>
    <rPh sb="23" eb="25">
      <t>ズメン</t>
    </rPh>
    <rPh sb="26" eb="29">
      <t>ケイサンショ</t>
    </rPh>
    <rPh sb="29" eb="30">
      <t>トウ</t>
    </rPh>
    <rPh sb="32" eb="34">
      <t>ジレイ</t>
    </rPh>
    <phoneticPr fontId="6"/>
  </si>
  <si>
    <t>「 1～5 」の値を
記入してください。</t>
    <rPh sb="8" eb="9">
      <t>アタイ</t>
    </rPh>
    <rPh sb="11" eb="13">
      <t>キニュウ</t>
    </rPh>
    <phoneticPr fontId="21"/>
  </si>
  <si>
    <t>47dB(A)、一般事務室</t>
    <rPh sb="8" eb="10">
      <t>イッパン</t>
    </rPh>
    <rPh sb="10" eb="13">
      <t>ジムシツ</t>
    </rPh>
    <phoneticPr fontId="21"/>
  </si>
  <si>
    <t>▲</t>
    <phoneticPr fontId="21"/>
  </si>
  <si>
    <t>CASBEE熊本（新築）マニュアル　Ⅲ-5ページ
（参考）室内許容騒音レベル</t>
    <rPh sb="6" eb="8">
      <t>クマモト</t>
    </rPh>
    <rPh sb="9" eb="11">
      <t>シンチク</t>
    </rPh>
    <rPh sb="26" eb="28">
      <t>サンコウ</t>
    </rPh>
    <rPh sb="29" eb="31">
      <t>シツナイ</t>
    </rPh>
    <rPh sb="31" eb="33">
      <t>キョヨウ</t>
    </rPh>
    <rPh sb="33" eb="35">
      <t>ソウオン</t>
    </rPh>
    <phoneticPr fontId="21"/>
  </si>
  <si>
    <t>目標とする暗騒音レベル（dB(A)値）、
想定する部屋仕様　等</t>
    <rPh sb="0" eb="2">
      <t>モクヒョウ</t>
    </rPh>
    <rPh sb="5" eb="6">
      <t>アン</t>
    </rPh>
    <rPh sb="6" eb="8">
      <t>ソウオン</t>
    </rPh>
    <rPh sb="17" eb="18">
      <t>チ</t>
    </rPh>
    <rPh sb="21" eb="23">
      <t>ソウテイ</t>
    </rPh>
    <rPh sb="25" eb="27">
      <t>ヘヤ</t>
    </rPh>
    <rPh sb="27" eb="29">
      <t>シヨウ</t>
    </rPh>
    <rPh sb="30" eb="31">
      <t>トウ</t>
    </rPh>
    <phoneticPr fontId="21"/>
  </si>
  <si>
    <t>特記仕様書（建築）、配置図　等</t>
    <rPh sb="0" eb="2">
      <t>トッキ</t>
    </rPh>
    <rPh sb="2" eb="5">
      <t>シヨウショ</t>
    </rPh>
    <rPh sb="6" eb="8">
      <t>ケンチク</t>
    </rPh>
    <rPh sb="10" eb="12">
      <t>ハイチ</t>
    </rPh>
    <rPh sb="12" eb="13">
      <t>ズ</t>
    </rPh>
    <rPh sb="14" eb="15">
      <t>トウ</t>
    </rPh>
    <phoneticPr fontId="21"/>
  </si>
  <si>
    <t>T-1未満</t>
    <rPh sb="3" eb="5">
      <t>ミマン</t>
    </rPh>
    <phoneticPr fontId="21"/>
  </si>
  <si>
    <t>★</t>
    <phoneticPr fontId="21"/>
  </si>
  <si>
    <t>図面（特記仕様書：建築）</t>
    <rPh sb="0" eb="2">
      <t>ズメン</t>
    </rPh>
    <rPh sb="3" eb="5">
      <t>トッキ</t>
    </rPh>
    <rPh sb="5" eb="8">
      <t>シヨウショ</t>
    </rPh>
    <rPh sb="9" eb="11">
      <t>ケンチク</t>
    </rPh>
    <phoneticPr fontId="21"/>
  </si>
  <si>
    <t>開口部の遮音等級</t>
    <rPh sb="0" eb="3">
      <t>カイコウブ</t>
    </rPh>
    <rPh sb="4" eb="6">
      <t>シャオン</t>
    </rPh>
    <rPh sb="6" eb="8">
      <t>トウキュウ</t>
    </rPh>
    <phoneticPr fontId="21"/>
  </si>
  <si>
    <t>特記仕様書（建築）　等</t>
    <rPh sb="0" eb="2">
      <t>トッキ</t>
    </rPh>
    <rPh sb="2" eb="5">
      <t>シヨウショ</t>
    </rPh>
    <rPh sb="6" eb="8">
      <t>ケンチク</t>
    </rPh>
    <rPh sb="10" eb="11">
      <t>トウ</t>
    </rPh>
    <phoneticPr fontId="21"/>
  </si>
  <si>
    <t>Dr-30</t>
    <phoneticPr fontId="21"/>
  </si>
  <si>
    <t>室間音圧レベル差の遮音等級</t>
    <rPh sb="0" eb="1">
      <t>シツ</t>
    </rPh>
    <rPh sb="1" eb="2">
      <t>カン</t>
    </rPh>
    <rPh sb="2" eb="4">
      <t>オンアツ</t>
    </rPh>
    <rPh sb="7" eb="8">
      <t>サ</t>
    </rPh>
    <rPh sb="9" eb="11">
      <t>シャオン</t>
    </rPh>
    <rPh sb="11" eb="13">
      <t>トウキュウ</t>
    </rPh>
    <phoneticPr fontId="21"/>
  </si>
  <si>
    <t>特記仕様書（建築）、平面図、断面図、矩計図、仕上表　等</t>
    <rPh sb="0" eb="2">
      <t>トッキ</t>
    </rPh>
    <rPh sb="2" eb="5">
      <t>シヨウショ</t>
    </rPh>
    <rPh sb="6" eb="8">
      <t>ケンチク</t>
    </rPh>
    <rPh sb="10" eb="13">
      <t>ヘイメンズ</t>
    </rPh>
    <rPh sb="14" eb="17">
      <t>ダンメンズ</t>
    </rPh>
    <rPh sb="18" eb="21">
      <t>クケイズ</t>
    </rPh>
    <rPh sb="22" eb="24">
      <t>シア</t>
    </rPh>
    <rPh sb="24" eb="25">
      <t>ヒョウ</t>
    </rPh>
    <rPh sb="26" eb="27">
      <t>トウ</t>
    </rPh>
    <phoneticPr fontId="21"/>
  </si>
  <si>
    <t>Lr-65</t>
    <phoneticPr fontId="21"/>
  </si>
  <si>
    <t>床衝撃音レベルの遮音等級</t>
    <rPh sb="0" eb="1">
      <t>ユカ</t>
    </rPh>
    <rPh sb="1" eb="4">
      <t>ショウゲキオン</t>
    </rPh>
    <rPh sb="8" eb="10">
      <t>シャオン</t>
    </rPh>
    <rPh sb="10" eb="12">
      <t>トウキュウ</t>
    </rPh>
    <phoneticPr fontId="21"/>
  </si>
  <si>
    <t>天井に吸音材使用</t>
    <rPh sb="0" eb="2">
      <t>テンジョウ</t>
    </rPh>
    <rPh sb="3" eb="6">
      <t>キュウオンザイ</t>
    </rPh>
    <rPh sb="6" eb="8">
      <t>シヨウ</t>
    </rPh>
    <phoneticPr fontId="21"/>
  </si>
  <si>
    <t>図面（仕上表）</t>
    <rPh sb="0" eb="2">
      <t>ズメン</t>
    </rPh>
    <rPh sb="3" eb="5">
      <t>シア</t>
    </rPh>
    <rPh sb="5" eb="6">
      <t>ヒョウ</t>
    </rPh>
    <phoneticPr fontId="21"/>
  </si>
  <si>
    <t>吸音材の種別と使用箇所</t>
    <rPh sb="0" eb="3">
      <t>キュウオンザイ</t>
    </rPh>
    <rPh sb="4" eb="6">
      <t>シュベツ</t>
    </rPh>
    <rPh sb="7" eb="9">
      <t>シヨウ</t>
    </rPh>
    <rPh sb="9" eb="11">
      <t>カショ</t>
    </rPh>
    <phoneticPr fontId="21"/>
  </si>
  <si>
    <t>仕上表　等</t>
    <rPh sb="0" eb="2">
      <t>シア</t>
    </rPh>
    <rPh sb="2" eb="3">
      <t>ヒョウ</t>
    </rPh>
    <rPh sb="4" eb="5">
      <t>トウ</t>
    </rPh>
    <phoneticPr fontId="21"/>
  </si>
  <si>
    <t>図面（特記仕様書：空調）</t>
    <rPh sb="0" eb="2">
      <t>ズメン</t>
    </rPh>
    <rPh sb="3" eb="5">
      <t>トッキ</t>
    </rPh>
    <rPh sb="5" eb="8">
      <t>シヨウショ</t>
    </rPh>
    <rPh sb="9" eb="11">
      <t>クウチョウ</t>
    </rPh>
    <phoneticPr fontId="21"/>
  </si>
  <si>
    <t>室温設定、設備容量</t>
    <rPh sb="0" eb="2">
      <t>シツオン</t>
    </rPh>
    <rPh sb="2" eb="4">
      <t>セッテイ</t>
    </rPh>
    <rPh sb="5" eb="7">
      <t>セツビ</t>
    </rPh>
    <rPh sb="7" eb="9">
      <t>ヨウリョウ</t>
    </rPh>
    <phoneticPr fontId="21"/>
  </si>
  <si>
    <t>特記仕様書（空調）、設備能力計算書　等</t>
    <rPh sb="0" eb="2">
      <t>トッキ</t>
    </rPh>
    <rPh sb="2" eb="5">
      <t>シヨウショ</t>
    </rPh>
    <rPh sb="6" eb="8">
      <t>クウチョウ</t>
    </rPh>
    <rPh sb="10" eb="12">
      <t>セツビ</t>
    </rPh>
    <rPh sb="12" eb="14">
      <t>ノウリョク</t>
    </rPh>
    <rPh sb="14" eb="17">
      <t>ケイサンショ</t>
    </rPh>
    <rPh sb="18" eb="19">
      <t>トウ</t>
    </rPh>
    <phoneticPr fontId="21"/>
  </si>
  <si>
    <t>SC：0.54、U：4.5</t>
    <phoneticPr fontId="21"/>
  </si>
  <si>
    <t>省エネ計画書（外皮性能）</t>
    <rPh sb="0" eb="1">
      <t>ショウ</t>
    </rPh>
    <rPh sb="3" eb="6">
      <t>ケイカクショ</t>
    </rPh>
    <rPh sb="7" eb="9">
      <t>ガイヒ</t>
    </rPh>
    <rPh sb="9" eb="11">
      <t>セイノウ</t>
    </rPh>
    <phoneticPr fontId="21"/>
  </si>
  <si>
    <t>日射遮蔽係数、熱貫流率、年間暖冷房負荷、熱損失係数、夏期日射取得係数　等</t>
    <rPh sb="0" eb="2">
      <t>ニッシャ</t>
    </rPh>
    <rPh sb="2" eb="4">
      <t>シャヘイ</t>
    </rPh>
    <rPh sb="4" eb="6">
      <t>ケイスウ</t>
    </rPh>
    <rPh sb="7" eb="8">
      <t>ネツ</t>
    </rPh>
    <rPh sb="8" eb="10">
      <t>カンリュウ</t>
    </rPh>
    <rPh sb="10" eb="11">
      <t>リツ</t>
    </rPh>
    <rPh sb="12" eb="14">
      <t>ネンカン</t>
    </rPh>
    <rPh sb="14" eb="17">
      <t>ダンレイボウ</t>
    </rPh>
    <rPh sb="17" eb="19">
      <t>フカ</t>
    </rPh>
    <rPh sb="20" eb="21">
      <t>ネツ</t>
    </rPh>
    <rPh sb="21" eb="23">
      <t>ソンシツ</t>
    </rPh>
    <rPh sb="23" eb="25">
      <t>ケイスウ</t>
    </rPh>
    <rPh sb="26" eb="28">
      <t>カキ</t>
    </rPh>
    <rPh sb="28" eb="30">
      <t>ニッシャ</t>
    </rPh>
    <rPh sb="30" eb="32">
      <t>シュトク</t>
    </rPh>
    <rPh sb="32" eb="34">
      <t>ケイスウ</t>
    </rPh>
    <rPh sb="35" eb="36">
      <t>トウ</t>
    </rPh>
    <phoneticPr fontId="21"/>
  </si>
  <si>
    <t>省エネ計画書、住宅性能評価書　等</t>
    <rPh sb="0" eb="1">
      <t>ショウ</t>
    </rPh>
    <rPh sb="3" eb="6">
      <t>ケイカクショ</t>
    </rPh>
    <rPh sb="7" eb="9">
      <t>ジュウタク</t>
    </rPh>
    <rPh sb="9" eb="11">
      <t>セイノウ</t>
    </rPh>
    <rPh sb="11" eb="14">
      <t>ヒョウカショ</t>
    </rPh>
    <rPh sb="15" eb="16">
      <t>トウ</t>
    </rPh>
    <phoneticPr fontId="21"/>
  </si>
  <si>
    <t>大まかな空調ゾーニング</t>
    <rPh sb="0" eb="1">
      <t>オオ</t>
    </rPh>
    <rPh sb="4" eb="6">
      <t>クウチョウ</t>
    </rPh>
    <phoneticPr fontId="21"/>
  </si>
  <si>
    <t>平面図（空調）、機器仕様（空調）</t>
    <rPh sb="0" eb="3">
      <t>ヘイメンズ</t>
    </rPh>
    <rPh sb="4" eb="6">
      <t>クウチョウ</t>
    </rPh>
    <rPh sb="8" eb="10">
      <t>キキ</t>
    </rPh>
    <rPh sb="10" eb="12">
      <t>シヨウ</t>
    </rPh>
    <rPh sb="13" eb="15">
      <t>クウチョウ</t>
    </rPh>
    <phoneticPr fontId="21"/>
  </si>
  <si>
    <t>空調のゾーニング　等</t>
    <rPh sb="0" eb="2">
      <t>クウチョウ</t>
    </rPh>
    <rPh sb="9" eb="10">
      <t>トウ</t>
    </rPh>
    <phoneticPr fontId="21"/>
  </si>
  <si>
    <t>平面図（空調）、空調ダクト系統図　等</t>
    <rPh sb="0" eb="3">
      <t>ヘイメンズ</t>
    </rPh>
    <rPh sb="4" eb="6">
      <t>クウチョウ</t>
    </rPh>
    <rPh sb="8" eb="10">
      <t>クウチョウ</t>
    </rPh>
    <rPh sb="13" eb="16">
      <t>ケイトウズ</t>
    </rPh>
    <rPh sb="17" eb="18">
      <t>トウ</t>
    </rPh>
    <phoneticPr fontId="21"/>
  </si>
  <si>
    <t>加湿機能
冬期：40％、夏期：50％</t>
    <rPh sb="5" eb="7">
      <t>トウキ</t>
    </rPh>
    <phoneticPr fontId="21"/>
  </si>
  <si>
    <t>湿度設定、設備容量、
加湿・除湿機能の有無　等</t>
    <rPh sb="0" eb="2">
      <t>シツド</t>
    </rPh>
    <rPh sb="2" eb="4">
      <t>セッテイ</t>
    </rPh>
    <rPh sb="5" eb="7">
      <t>セツビ</t>
    </rPh>
    <rPh sb="7" eb="9">
      <t>ヨウリョウ</t>
    </rPh>
    <rPh sb="11" eb="13">
      <t>カシツ</t>
    </rPh>
    <rPh sb="14" eb="16">
      <t>ジョシツ</t>
    </rPh>
    <rPh sb="16" eb="18">
      <t>キノウ</t>
    </rPh>
    <rPh sb="19" eb="21">
      <t>ウム</t>
    </rPh>
    <rPh sb="22" eb="23">
      <t>トウ</t>
    </rPh>
    <phoneticPr fontId="21"/>
  </si>
  <si>
    <t>上下温度差、気流速度を抑制</t>
    <phoneticPr fontId="21"/>
  </si>
  <si>
    <t>上下温度差、気流速度に対する計画（考え方）</t>
    <rPh sb="0" eb="2">
      <t>ジョウゲ</t>
    </rPh>
    <rPh sb="2" eb="5">
      <t>オンドサ</t>
    </rPh>
    <rPh sb="6" eb="8">
      <t>キリュウ</t>
    </rPh>
    <rPh sb="8" eb="10">
      <t>ソクド</t>
    </rPh>
    <rPh sb="11" eb="12">
      <t>タイ</t>
    </rPh>
    <rPh sb="14" eb="16">
      <t>ケイカク</t>
    </rPh>
    <rPh sb="17" eb="18">
      <t>カンガ</t>
    </rPh>
    <rPh sb="19" eb="20">
      <t>カタ</t>
    </rPh>
    <phoneticPr fontId="21"/>
  </si>
  <si>
    <t>特記仕様書（空調）、空調計画書　等</t>
    <rPh sb="0" eb="2">
      <t>トッキ</t>
    </rPh>
    <rPh sb="2" eb="5">
      <t>シヨウショ</t>
    </rPh>
    <rPh sb="6" eb="8">
      <t>クウチョウ</t>
    </rPh>
    <rPh sb="10" eb="12">
      <t>クウチョウ</t>
    </rPh>
    <rPh sb="12" eb="15">
      <t>ケイカクショ</t>
    </rPh>
    <rPh sb="16" eb="17">
      <t>トウ</t>
    </rPh>
    <phoneticPr fontId="21"/>
  </si>
  <si>
    <t>8.5%</t>
    <phoneticPr fontId="21"/>
  </si>
  <si>
    <t>◎</t>
    <phoneticPr fontId="21"/>
  </si>
  <si>
    <t>昼光率計算書</t>
    <rPh sb="0" eb="1">
      <t>チュウ</t>
    </rPh>
    <rPh sb="1" eb="2">
      <t>コウ</t>
    </rPh>
    <rPh sb="2" eb="3">
      <t>リツ</t>
    </rPh>
    <rPh sb="3" eb="6">
      <t>ケイサンショ</t>
    </rPh>
    <phoneticPr fontId="21"/>
  </si>
  <si>
    <t>昼光率</t>
    <rPh sb="0" eb="1">
      <t>チュウ</t>
    </rPh>
    <rPh sb="1" eb="2">
      <t>コウ</t>
    </rPh>
    <rPh sb="2" eb="3">
      <t>リツ</t>
    </rPh>
    <phoneticPr fontId="21"/>
  </si>
  <si>
    <t>昼光率計算書</t>
    <rPh sb="0" eb="1">
      <t>チュウ</t>
    </rPh>
    <rPh sb="1" eb="2">
      <t>ヒカ</t>
    </rPh>
    <rPh sb="2" eb="3">
      <t>リツ</t>
    </rPh>
    <rPh sb="3" eb="6">
      <t>ケイサンショ</t>
    </rPh>
    <phoneticPr fontId="21"/>
  </si>
  <si>
    <t>南面に窓</t>
    <rPh sb="0" eb="2">
      <t>ナンメン</t>
    </rPh>
    <rPh sb="3" eb="4">
      <t>マド</t>
    </rPh>
    <phoneticPr fontId="21"/>
  </si>
  <si>
    <t>図面（平面図）</t>
    <rPh sb="0" eb="2">
      <t>ズメン</t>
    </rPh>
    <rPh sb="3" eb="6">
      <t>ヘイメンズ</t>
    </rPh>
    <phoneticPr fontId="21"/>
  </si>
  <si>
    <t>窓等の開口部の位置</t>
    <rPh sb="0" eb="1">
      <t>マド</t>
    </rPh>
    <rPh sb="1" eb="2">
      <t>トウ</t>
    </rPh>
    <rPh sb="3" eb="6">
      <t>カイコウブ</t>
    </rPh>
    <rPh sb="7" eb="9">
      <t>イチ</t>
    </rPh>
    <phoneticPr fontId="21"/>
  </si>
  <si>
    <t>平面図</t>
    <rPh sb="0" eb="3">
      <t>ヘイメンズ</t>
    </rPh>
    <phoneticPr fontId="21"/>
  </si>
  <si>
    <t>ハイサイドライトの設置</t>
    <rPh sb="9" eb="11">
      <t>セッチ</t>
    </rPh>
    <phoneticPr fontId="21"/>
  </si>
  <si>
    <t>図面（断面図）</t>
    <rPh sb="0" eb="2">
      <t>ズメン</t>
    </rPh>
    <rPh sb="3" eb="6">
      <t>ダンメンズ</t>
    </rPh>
    <phoneticPr fontId="21"/>
  </si>
  <si>
    <t>昼光利用設備の有無と種類</t>
    <rPh sb="0" eb="2">
      <t>チュウコウ</t>
    </rPh>
    <rPh sb="2" eb="4">
      <t>リヨウ</t>
    </rPh>
    <rPh sb="4" eb="6">
      <t>セツビ</t>
    </rPh>
    <rPh sb="7" eb="9">
      <t>ウム</t>
    </rPh>
    <rPh sb="10" eb="12">
      <t>シュルイ</t>
    </rPh>
    <phoneticPr fontId="21"/>
  </si>
  <si>
    <t>平面図、断面図、矩計図　等</t>
    <rPh sb="0" eb="3">
      <t>ヘイメンズ</t>
    </rPh>
    <rPh sb="4" eb="7">
      <t>ダンメンズ</t>
    </rPh>
    <rPh sb="12" eb="13">
      <t>トウ</t>
    </rPh>
    <phoneticPr fontId="21"/>
  </si>
  <si>
    <t>庇、ブラインドの設置</t>
    <rPh sb="0" eb="1">
      <t>ヒサシ</t>
    </rPh>
    <rPh sb="8" eb="10">
      <t>セッチ</t>
    </rPh>
    <phoneticPr fontId="21"/>
  </si>
  <si>
    <t>図面（仕上表）、図面（断面図）</t>
    <rPh sb="0" eb="2">
      <t>ズメン</t>
    </rPh>
    <rPh sb="3" eb="5">
      <t>シアゲ</t>
    </rPh>
    <rPh sb="5" eb="6">
      <t>ヒョウ</t>
    </rPh>
    <rPh sb="8" eb="10">
      <t>ズメン</t>
    </rPh>
    <rPh sb="11" eb="14">
      <t>ダンメンズ</t>
    </rPh>
    <phoneticPr fontId="21"/>
  </si>
  <si>
    <t>庇、オーニング、スクリーン、ブラインド、カーテン等による昼光制御の有無と種類</t>
    <rPh sb="0" eb="1">
      <t>ヒサシ</t>
    </rPh>
    <rPh sb="24" eb="25">
      <t>トウ</t>
    </rPh>
    <rPh sb="28" eb="30">
      <t>チュウコウ</t>
    </rPh>
    <rPh sb="30" eb="32">
      <t>セイギョ</t>
    </rPh>
    <rPh sb="33" eb="35">
      <t>ウム</t>
    </rPh>
    <rPh sb="36" eb="38">
      <t>シュルイ</t>
    </rPh>
    <phoneticPr fontId="21"/>
  </si>
  <si>
    <t>平面図、断面図、矩計図　等</t>
    <rPh sb="0" eb="3">
      <t>ヘイメンズ</t>
    </rPh>
    <rPh sb="4" eb="7">
      <t>ダンメンズ</t>
    </rPh>
    <rPh sb="8" eb="11">
      <t>クケイズ</t>
    </rPh>
    <rPh sb="12" eb="13">
      <t>トウ</t>
    </rPh>
    <phoneticPr fontId="21"/>
  </si>
  <si>
    <t>平均照度　898lx</t>
    <rPh sb="0" eb="2">
      <t>ヘイキン</t>
    </rPh>
    <rPh sb="2" eb="4">
      <t>ショウド</t>
    </rPh>
    <phoneticPr fontId="21"/>
  </si>
  <si>
    <t>照度計算書</t>
    <rPh sb="0" eb="2">
      <t>ショウド</t>
    </rPh>
    <rPh sb="2" eb="5">
      <t>ケイサンショ</t>
    </rPh>
    <phoneticPr fontId="21"/>
  </si>
  <si>
    <t>各居室の照度</t>
    <rPh sb="0" eb="1">
      <t>カク</t>
    </rPh>
    <rPh sb="1" eb="3">
      <t>キョシツ</t>
    </rPh>
    <rPh sb="4" eb="6">
      <t>ショウド</t>
    </rPh>
    <phoneticPr fontId="21"/>
  </si>
  <si>
    <t>平面図（照明関係）、照度計算書　等</t>
    <rPh sb="0" eb="3">
      <t>ヘイメンズ</t>
    </rPh>
    <rPh sb="4" eb="6">
      <t>ショウメイ</t>
    </rPh>
    <rPh sb="6" eb="8">
      <t>カンケイ</t>
    </rPh>
    <rPh sb="10" eb="12">
      <t>ショウド</t>
    </rPh>
    <rPh sb="12" eb="15">
      <t>ケイサンショ</t>
    </rPh>
    <rPh sb="16" eb="17">
      <t>トウ</t>
    </rPh>
    <phoneticPr fontId="21"/>
  </si>
  <si>
    <t>１作業単位での
点灯、消灯可</t>
    <phoneticPr fontId="21"/>
  </si>
  <si>
    <t>図面（電灯設備）</t>
    <rPh sb="0" eb="2">
      <t>ズメン</t>
    </rPh>
    <rPh sb="3" eb="5">
      <t>デントウ</t>
    </rPh>
    <rPh sb="5" eb="7">
      <t>セツビ</t>
    </rPh>
    <phoneticPr fontId="21"/>
  </si>
  <si>
    <t>照明制御の有無と制御単位</t>
    <rPh sb="0" eb="2">
      <t>ショウメイ</t>
    </rPh>
    <rPh sb="2" eb="4">
      <t>セイギョ</t>
    </rPh>
    <rPh sb="5" eb="7">
      <t>ウム</t>
    </rPh>
    <rPh sb="8" eb="10">
      <t>セイギョ</t>
    </rPh>
    <rPh sb="10" eb="12">
      <t>タンイ</t>
    </rPh>
    <phoneticPr fontId="21"/>
  </si>
  <si>
    <t>平面図（照明関係）　等</t>
    <rPh sb="0" eb="3">
      <t>ヘイメンズ</t>
    </rPh>
    <rPh sb="4" eb="6">
      <t>ショウメイ</t>
    </rPh>
    <rPh sb="6" eb="8">
      <t>カンケイ</t>
    </rPh>
    <rPh sb="10" eb="11">
      <t>トウ</t>
    </rPh>
    <phoneticPr fontId="21"/>
  </si>
  <si>
    <t>F☆☆☆☆の積極的な採用</t>
    <phoneticPr fontId="21"/>
  </si>
  <si>
    <t>図面（特記仕様書）、（仕上表）</t>
    <rPh sb="0" eb="2">
      <t>ズメン</t>
    </rPh>
    <rPh sb="3" eb="5">
      <t>トッキ</t>
    </rPh>
    <rPh sb="5" eb="8">
      <t>シヨウショ</t>
    </rPh>
    <rPh sb="11" eb="13">
      <t>シア</t>
    </rPh>
    <rPh sb="13" eb="14">
      <t>ヒョウ</t>
    </rPh>
    <phoneticPr fontId="21"/>
  </si>
  <si>
    <t>ホルムアルデヒド等のVOC対策された
建築材料の採用箇所及び採用面積割合　等</t>
    <rPh sb="8" eb="9">
      <t>トウ</t>
    </rPh>
    <rPh sb="13" eb="15">
      <t>タイサク</t>
    </rPh>
    <rPh sb="19" eb="21">
      <t>ケンチク</t>
    </rPh>
    <rPh sb="21" eb="23">
      <t>ザイリョウ</t>
    </rPh>
    <rPh sb="24" eb="26">
      <t>サイヨウ</t>
    </rPh>
    <rPh sb="26" eb="28">
      <t>カショ</t>
    </rPh>
    <rPh sb="28" eb="29">
      <t>オヨ</t>
    </rPh>
    <rPh sb="30" eb="32">
      <t>サイヨウ</t>
    </rPh>
    <rPh sb="32" eb="34">
      <t>メンセキ</t>
    </rPh>
    <rPh sb="34" eb="36">
      <t>ワリアイ</t>
    </rPh>
    <rPh sb="37" eb="38">
      <t>トウ</t>
    </rPh>
    <phoneticPr fontId="21"/>
  </si>
  <si>
    <t>特記仕様書（建築）、仕上表、
住宅性能評価書　等</t>
    <rPh sb="0" eb="2">
      <t>トッキ</t>
    </rPh>
    <rPh sb="2" eb="5">
      <t>シヨウショ</t>
    </rPh>
    <rPh sb="6" eb="8">
      <t>ケンチク</t>
    </rPh>
    <rPh sb="10" eb="12">
      <t>シア</t>
    </rPh>
    <rPh sb="12" eb="13">
      <t>ヒョウ</t>
    </rPh>
    <rPh sb="23" eb="24">
      <t>トウ</t>
    </rPh>
    <phoneticPr fontId="21"/>
  </si>
  <si>
    <t>中央管理方式の空調設備なし
建築基準法における換気量
の1.7倍（1.4倍以上）</t>
    <rPh sb="0" eb="2">
      <t>チュウオウ</t>
    </rPh>
    <rPh sb="2" eb="4">
      <t>カンリ</t>
    </rPh>
    <rPh sb="4" eb="6">
      <t>ホウシキ</t>
    </rPh>
    <rPh sb="7" eb="9">
      <t>クウチョウ</t>
    </rPh>
    <rPh sb="9" eb="11">
      <t>セツビ</t>
    </rPh>
    <rPh sb="23" eb="26">
      <t>カンキリョウ</t>
    </rPh>
    <rPh sb="31" eb="32">
      <t>バイ</t>
    </rPh>
    <rPh sb="36" eb="37">
      <t>バイ</t>
    </rPh>
    <rPh sb="37" eb="39">
      <t>イジョウ</t>
    </rPh>
    <phoneticPr fontId="21"/>
  </si>
  <si>
    <t>換気計算書</t>
    <rPh sb="0" eb="2">
      <t>カンキ</t>
    </rPh>
    <rPh sb="2" eb="5">
      <t>ケイサンショ</t>
    </rPh>
    <phoneticPr fontId="21"/>
  </si>
  <si>
    <t>換気量</t>
    <rPh sb="0" eb="2">
      <t>カンキ</t>
    </rPh>
    <rPh sb="2" eb="3">
      <t>リョウ</t>
    </rPh>
    <phoneticPr fontId="21"/>
  </si>
  <si>
    <t>換気量計算書　等</t>
    <rPh sb="0" eb="2">
      <t>カンキ</t>
    </rPh>
    <rPh sb="2" eb="3">
      <t>リョウ</t>
    </rPh>
    <rPh sb="3" eb="6">
      <t>ケイサンショ</t>
    </rPh>
    <rPh sb="7" eb="8">
      <t>トウ</t>
    </rPh>
    <phoneticPr fontId="21"/>
  </si>
  <si>
    <t>平均値0.14（1/10以上）</t>
    <rPh sb="0" eb="3">
      <t>ヘイキンチ</t>
    </rPh>
    <phoneticPr fontId="21"/>
  </si>
  <si>
    <t>開口面積計算書</t>
    <rPh sb="0" eb="2">
      <t>カイコウ</t>
    </rPh>
    <rPh sb="2" eb="4">
      <t>メンセキ</t>
    </rPh>
    <rPh sb="4" eb="7">
      <t>ケイサンショ</t>
    </rPh>
    <phoneticPr fontId="21"/>
  </si>
  <si>
    <t>自然換気有効開口の有無及び開口面積</t>
    <rPh sb="0" eb="2">
      <t>シゼン</t>
    </rPh>
    <rPh sb="2" eb="4">
      <t>カンキ</t>
    </rPh>
    <rPh sb="4" eb="6">
      <t>ユウコウ</t>
    </rPh>
    <rPh sb="6" eb="8">
      <t>カイコウ</t>
    </rPh>
    <rPh sb="9" eb="11">
      <t>ウム</t>
    </rPh>
    <rPh sb="11" eb="12">
      <t>オヨ</t>
    </rPh>
    <rPh sb="13" eb="15">
      <t>カイコウ</t>
    </rPh>
    <rPh sb="15" eb="17">
      <t>メンセキ</t>
    </rPh>
    <phoneticPr fontId="21"/>
  </si>
  <si>
    <t>平面図、開口面積計算書　等</t>
    <rPh sb="0" eb="3">
      <t>ヘイメンズ</t>
    </rPh>
    <rPh sb="4" eb="6">
      <t>カイコウ</t>
    </rPh>
    <rPh sb="6" eb="8">
      <t>メンセキ</t>
    </rPh>
    <rPh sb="8" eb="10">
      <t>ケイサン</t>
    </rPh>
    <rPh sb="10" eb="11">
      <t>ショ</t>
    </rPh>
    <rPh sb="12" eb="13">
      <t>トウ</t>
    </rPh>
    <phoneticPr fontId="21"/>
  </si>
  <si>
    <t>3m以上の離隔</t>
    <phoneticPr fontId="21"/>
  </si>
  <si>
    <t>図面（換気設備）</t>
    <rPh sb="0" eb="2">
      <t>ズメン</t>
    </rPh>
    <rPh sb="3" eb="5">
      <t>カンキ</t>
    </rPh>
    <rPh sb="5" eb="7">
      <t>セツビ</t>
    </rPh>
    <phoneticPr fontId="21"/>
  </si>
  <si>
    <t>空気取り入れ口の位置、排気口の位置、汚染源の有無と位置</t>
    <rPh sb="0" eb="2">
      <t>クウキ</t>
    </rPh>
    <rPh sb="2" eb="3">
      <t>ト</t>
    </rPh>
    <rPh sb="4" eb="5">
      <t>イ</t>
    </rPh>
    <rPh sb="6" eb="7">
      <t>グチ</t>
    </rPh>
    <rPh sb="8" eb="10">
      <t>イチ</t>
    </rPh>
    <rPh sb="11" eb="14">
      <t>ハイキコウ</t>
    </rPh>
    <rPh sb="15" eb="17">
      <t>イチ</t>
    </rPh>
    <phoneticPr fontId="21"/>
  </si>
  <si>
    <t>平面図（換気関係）、ダクト系統図　等</t>
    <rPh sb="0" eb="2">
      <t>ヘイメン</t>
    </rPh>
    <rPh sb="2" eb="3">
      <t>ズ</t>
    </rPh>
    <rPh sb="4" eb="6">
      <t>カンキ</t>
    </rPh>
    <rPh sb="6" eb="8">
      <t>カンケイ</t>
    </rPh>
    <rPh sb="13" eb="16">
      <t>ケイトウズ</t>
    </rPh>
    <rPh sb="17" eb="18">
      <t>トウ</t>
    </rPh>
    <phoneticPr fontId="21"/>
  </si>
  <si>
    <t>-</t>
    <phoneticPr fontId="21"/>
  </si>
  <si>
    <t>CO2監視の方法</t>
    <rPh sb="3" eb="5">
      <t>カンシ</t>
    </rPh>
    <rPh sb="6" eb="8">
      <t>ホウホウ</t>
    </rPh>
    <phoneticPr fontId="21"/>
  </si>
  <si>
    <t>運用マニュアル　等</t>
    <rPh sb="0" eb="2">
      <t>ウンヨウ</t>
    </rPh>
    <rPh sb="8" eb="9">
      <t>トウ</t>
    </rPh>
    <phoneticPr fontId="21"/>
  </si>
  <si>
    <t>建物全体が禁煙
喫煙室なし</t>
    <rPh sb="0" eb="2">
      <t>タテモノ</t>
    </rPh>
    <rPh sb="2" eb="4">
      <t>ゼンタイ</t>
    </rPh>
    <rPh sb="5" eb="7">
      <t>キンエン</t>
    </rPh>
    <rPh sb="8" eb="11">
      <t>キツエンシツ</t>
    </rPh>
    <phoneticPr fontId="21"/>
  </si>
  <si>
    <t>喫煙ブースの有無と位置、分煙計画　等</t>
    <rPh sb="0" eb="2">
      <t>キツエン</t>
    </rPh>
    <rPh sb="6" eb="8">
      <t>ウム</t>
    </rPh>
    <rPh sb="9" eb="11">
      <t>イチ</t>
    </rPh>
    <rPh sb="12" eb="14">
      <t>ブンエン</t>
    </rPh>
    <rPh sb="14" eb="16">
      <t>ケイカク</t>
    </rPh>
    <rPh sb="17" eb="18">
      <t>トウ</t>
    </rPh>
    <phoneticPr fontId="21"/>
  </si>
  <si>
    <t>平面図　等</t>
    <rPh sb="0" eb="3">
      <t>ヘイメンズ</t>
    </rPh>
    <rPh sb="4" eb="5">
      <t>トウ</t>
    </rPh>
    <phoneticPr fontId="21"/>
  </si>
  <si>
    <t>執務スペース：6㎡/人以上</t>
    <rPh sb="0" eb="2">
      <t>シツム</t>
    </rPh>
    <rPh sb="10" eb="11">
      <t>ニン</t>
    </rPh>
    <rPh sb="11" eb="13">
      <t>イジョウ</t>
    </rPh>
    <phoneticPr fontId="21"/>
  </si>
  <si>
    <t>スペース計算書</t>
    <rPh sb="4" eb="7">
      <t>ケイサンショ</t>
    </rPh>
    <phoneticPr fontId="21"/>
  </si>
  <si>
    <t>１人当たりの執務スペース、個室床面積　等</t>
    <rPh sb="1" eb="2">
      <t>ニン</t>
    </rPh>
    <rPh sb="2" eb="3">
      <t>ア</t>
    </rPh>
    <rPh sb="6" eb="8">
      <t>シツム</t>
    </rPh>
    <rPh sb="13" eb="15">
      <t>コシツ</t>
    </rPh>
    <rPh sb="15" eb="16">
      <t>ユカ</t>
    </rPh>
    <rPh sb="16" eb="18">
      <t>メンセキ</t>
    </rPh>
    <rPh sb="19" eb="20">
      <t>トウ</t>
    </rPh>
    <phoneticPr fontId="21"/>
  </si>
  <si>
    <t>平面図、スペース計算書　等</t>
    <rPh sb="0" eb="3">
      <t>ヘイメンズ</t>
    </rPh>
    <rPh sb="8" eb="11">
      <t>ケイサンショ</t>
    </rPh>
    <rPh sb="12" eb="13">
      <t>トウ</t>
    </rPh>
    <phoneticPr fontId="21"/>
  </si>
  <si>
    <t>コンセント容量：30VA/㎡以上</t>
    <rPh sb="5" eb="7">
      <t>ヨウリョウ</t>
    </rPh>
    <rPh sb="14" eb="16">
      <t>イジョウ</t>
    </rPh>
    <phoneticPr fontId="21"/>
  </si>
  <si>
    <t>OA機器用コンセント容量、
通信回線の数と種類　等</t>
    <rPh sb="2" eb="5">
      <t>キキヨウ</t>
    </rPh>
    <rPh sb="10" eb="12">
      <t>ヨウリョウ</t>
    </rPh>
    <rPh sb="14" eb="16">
      <t>ツウシン</t>
    </rPh>
    <rPh sb="16" eb="18">
      <t>カイセン</t>
    </rPh>
    <rPh sb="19" eb="20">
      <t>カズ</t>
    </rPh>
    <rPh sb="21" eb="23">
      <t>シュルイ</t>
    </rPh>
    <rPh sb="24" eb="25">
      <t>トウ</t>
    </rPh>
    <phoneticPr fontId="21"/>
  </si>
  <si>
    <t>特記仕様書（電気）、平面図（電気）、
負荷系統図、通信設備系統図　等</t>
    <rPh sb="0" eb="2">
      <t>トッキ</t>
    </rPh>
    <rPh sb="2" eb="5">
      <t>シヨウショ</t>
    </rPh>
    <rPh sb="6" eb="8">
      <t>デンキ</t>
    </rPh>
    <rPh sb="10" eb="13">
      <t>ヘイメンズ</t>
    </rPh>
    <rPh sb="14" eb="16">
      <t>デンキ</t>
    </rPh>
    <rPh sb="19" eb="21">
      <t>フカ</t>
    </rPh>
    <rPh sb="21" eb="24">
      <t>ケイトウズ</t>
    </rPh>
    <rPh sb="25" eb="27">
      <t>ツウシン</t>
    </rPh>
    <rPh sb="27" eb="29">
      <t>セツビ</t>
    </rPh>
    <rPh sb="29" eb="32">
      <t>ケイトウズ</t>
    </rPh>
    <rPh sb="33" eb="34">
      <t>トウ</t>
    </rPh>
    <phoneticPr fontId="21"/>
  </si>
  <si>
    <t>バリアフリー新法の
円滑化誘導基準を満足</t>
    <rPh sb="10" eb="13">
      <t>エンカツカ</t>
    </rPh>
    <rPh sb="13" eb="15">
      <t>ユウドウ</t>
    </rPh>
    <rPh sb="15" eb="17">
      <t>キジュン</t>
    </rPh>
    <rPh sb="18" eb="20">
      <t>マンゾク</t>
    </rPh>
    <phoneticPr fontId="21"/>
  </si>
  <si>
    <t>建築物移動等円滑化誘導基準チェックリスト</t>
    <rPh sb="0" eb="3">
      <t>ケンチクブツ</t>
    </rPh>
    <rPh sb="3" eb="6">
      <t>イドウナド</t>
    </rPh>
    <rPh sb="6" eb="9">
      <t>エンカツカ</t>
    </rPh>
    <rPh sb="9" eb="11">
      <t>ユウドウ</t>
    </rPh>
    <rPh sb="11" eb="13">
      <t>キジュン</t>
    </rPh>
    <phoneticPr fontId="21"/>
  </si>
  <si>
    <t>建築物移動等円滑化基準の達成レベル</t>
    <rPh sb="0" eb="3">
      <t>ケンチクブツ</t>
    </rPh>
    <rPh sb="3" eb="5">
      <t>イドウ</t>
    </rPh>
    <rPh sb="5" eb="6">
      <t>トウ</t>
    </rPh>
    <rPh sb="6" eb="9">
      <t>エンカツカ</t>
    </rPh>
    <rPh sb="9" eb="11">
      <t>キジュン</t>
    </rPh>
    <rPh sb="12" eb="14">
      <t>タッセイ</t>
    </rPh>
    <phoneticPr fontId="21"/>
  </si>
  <si>
    <t>建築物移動等円滑化（誘導）基準
チェックリスト</t>
    <rPh sb="0" eb="3">
      <t>ケンチクブツ</t>
    </rPh>
    <rPh sb="3" eb="6">
      <t>イドウトウ</t>
    </rPh>
    <rPh sb="6" eb="9">
      <t>エンカツカ</t>
    </rPh>
    <rPh sb="10" eb="12">
      <t>ユウドウ</t>
    </rPh>
    <rPh sb="13" eb="15">
      <t>キジュン</t>
    </rPh>
    <phoneticPr fontId="21"/>
  </si>
  <si>
    <r>
      <t>天井高：3</t>
    </r>
    <r>
      <rPr>
        <sz val="11"/>
        <rFont val="ＭＳ Ｐゴシック"/>
        <family val="3"/>
        <charset val="128"/>
      </rPr>
      <t>.0</t>
    </r>
    <r>
      <rPr>
        <sz val="11"/>
        <rFont val="ＭＳ Ｐゴシック"/>
        <family val="3"/>
        <charset val="128"/>
      </rPr>
      <t>m</t>
    </r>
    <phoneticPr fontId="21"/>
  </si>
  <si>
    <t>図面（矩計図）</t>
    <rPh sb="0" eb="2">
      <t>ズメン</t>
    </rPh>
    <rPh sb="3" eb="4">
      <t>ツネ</t>
    </rPh>
    <rPh sb="4" eb="5">
      <t>ケイ</t>
    </rPh>
    <rPh sb="5" eb="6">
      <t>ズ</t>
    </rPh>
    <phoneticPr fontId="21"/>
  </si>
  <si>
    <t>天井高、窓の設置状況　等</t>
    <rPh sb="0" eb="2">
      <t>テンジョウ</t>
    </rPh>
    <rPh sb="2" eb="3">
      <t>タカ</t>
    </rPh>
    <rPh sb="4" eb="5">
      <t>マド</t>
    </rPh>
    <rPh sb="6" eb="8">
      <t>セッチ</t>
    </rPh>
    <rPh sb="8" eb="10">
      <t>ジョウキョウ</t>
    </rPh>
    <rPh sb="11" eb="12">
      <t>トウ</t>
    </rPh>
    <phoneticPr fontId="21"/>
  </si>
  <si>
    <t>喫煙コーナー有</t>
    <rPh sb="0" eb="2">
      <t>キツエン</t>
    </rPh>
    <rPh sb="6" eb="7">
      <t>ア</t>
    </rPh>
    <phoneticPr fontId="21"/>
  </si>
  <si>
    <t>喫煙コーナー、リフレッシュスペース、自動販売機等のレストスペースの有無又はその割合</t>
    <rPh sb="0" eb="2">
      <t>キツエン</t>
    </rPh>
    <rPh sb="18" eb="20">
      <t>ジドウ</t>
    </rPh>
    <rPh sb="20" eb="23">
      <t>ハンバイキ</t>
    </rPh>
    <rPh sb="23" eb="24">
      <t>トウ</t>
    </rPh>
    <rPh sb="33" eb="35">
      <t>ウム</t>
    </rPh>
    <rPh sb="35" eb="36">
      <t>マタ</t>
    </rPh>
    <rPh sb="39" eb="41">
      <t>ワリアイ</t>
    </rPh>
    <phoneticPr fontId="21"/>
  </si>
  <si>
    <t>コンセプトの設定、
照明計画と内装計画の一体化</t>
    <rPh sb="6" eb="8">
      <t>セッテイ</t>
    </rPh>
    <rPh sb="10" eb="12">
      <t>ショウメイ</t>
    </rPh>
    <rPh sb="12" eb="14">
      <t>ケイカク</t>
    </rPh>
    <rPh sb="15" eb="17">
      <t>ナイソウ</t>
    </rPh>
    <rPh sb="17" eb="19">
      <t>ケイカク</t>
    </rPh>
    <rPh sb="20" eb="22">
      <t>イッタイ</t>
    </rPh>
    <rPh sb="22" eb="23">
      <t>カ</t>
    </rPh>
    <phoneticPr fontId="21"/>
  </si>
  <si>
    <r>
      <t>内装計画の考え方（建物全体のコンセプト、照明計画等との関わりなど）　</t>
    </r>
    <r>
      <rPr>
        <sz val="11"/>
        <color indexed="12"/>
        <rFont val="ＭＳ Ｐゴシック"/>
        <family val="3"/>
        <charset val="128"/>
      </rPr>
      <t>≫ 取り組み表（マニュアル）参照</t>
    </r>
    <rPh sb="0" eb="2">
      <t>ナイソウ</t>
    </rPh>
    <rPh sb="2" eb="4">
      <t>ケイカク</t>
    </rPh>
    <rPh sb="5" eb="6">
      <t>カンガ</t>
    </rPh>
    <rPh sb="7" eb="8">
      <t>カタ</t>
    </rPh>
    <rPh sb="9" eb="11">
      <t>タテモノ</t>
    </rPh>
    <rPh sb="11" eb="13">
      <t>ゼンタイ</t>
    </rPh>
    <rPh sb="20" eb="22">
      <t>ショウメイ</t>
    </rPh>
    <rPh sb="22" eb="24">
      <t>ケイカク</t>
    </rPh>
    <rPh sb="24" eb="25">
      <t>トウ</t>
    </rPh>
    <rPh sb="27" eb="28">
      <t>カカ</t>
    </rPh>
    <rPh sb="36" eb="37">
      <t>ト</t>
    </rPh>
    <rPh sb="38" eb="39">
      <t>ク</t>
    </rPh>
    <rPh sb="40" eb="41">
      <t>ヒョウ</t>
    </rPh>
    <rPh sb="48" eb="50">
      <t>サンショウ</t>
    </rPh>
    <phoneticPr fontId="21"/>
  </si>
  <si>
    <t>内装計画書　等</t>
    <rPh sb="0" eb="2">
      <t>ナイソウ</t>
    </rPh>
    <rPh sb="2" eb="5">
      <t>ケイカクショ</t>
    </rPh>
    <rPh sb="6" eb="7">
      <t>トウ</t>
    </rPh>
    <phoneticPr fontId="21"/>
  </si>
  <si>
    <t>防汚性の高い仕上げ
（内壁、床面、外壁）</t>
    <rPh sb="0" eb="1">
      <t>ボウ</t>
    </rPh>
    <rPh sb="1" eb="2">
      <t>オ</t>
    </rPh>
    <rPh sb="2" eb="3">
      <t>セイ</t>
    </rPh>
    <rPh sb="4" eb="5">
      <t>タカ</t>
    </rPh>
    <rPh sb="6" eb="8">
      <t>シア</t>
    </rPh>
    <rPh sb="11" eb="13">
      <t>ナイヘキ</t>
    </rPh>
    <rPh sb="14" eb="16">
      <t>ユカメン</t>
    </rPh>
    <rPh sb="17" eb="19">
      <t>ガイヘキ</t>
    </rPh>
    <phoneticPr fontId="21"/>
  </si>
  <si>
    <t>内装、外装等における維持管理への配慮事項　等</t>
    <rPh sb="0" eb="2">
      <t>ナイソウ</t>
    </rPh>
    <rPh sb="3" eb="5">
      <t>ガイソウ</t>
    </rPh>
    <rPh sb="5" eb="6">
      <t>トウ</t>
    </rPh>
    <rPh sb="10" eb="12">
      <t>イジ</t>
    </rPh>
    <rPh sb="12" eb="14">
      <t>カンリ</t>
    </rPh>
    <rPh sb="16" eb="18">
      <t>ハイリョ</t>
    </rPh>
    <rPh sb="18" eb="20">
      <t>ジコウ</t>
    </rPh>
    <rPh sb="21" eb="22">
      <t>トウ</t>
    </rPh>
    <phoneticPr fontId="21"/>
  </si>
  <si>
    <t>特記仕様書（建築）、仕上表　等</t>
    <rPh sb="0" eb="2">
      <t>トッキ</t>
    </rPh>
    <rPh sb="2" eb="5">
      <t>シヨウショ</t>
    </rPh>
    <rPh sb="6" eb="8">
      <t>ケンチク</t>
    </rPh>
    <rPh sb="10" eb="12">
      <t>シア</t>
    </rPh>
    <rPh sb="12" eb="13">
      <t>ヒョウ</t>
    </rPh>
    <rPh sb="14" eb="15">
      <t>トウ</t>
    </rPh>
    <phoneticPr fontId="21"/>
  </si>
  <si>
    <t>清掃控室、清掃用具、管理倉庫、清掃用流しの設置</t>
    <rPh sb="0" eb="2">
      <t>セイソウ</t>
    </rPh>
    <rPh sb="2" eb="3">
      <t>ヒカ</t>
    </rPh>
    <rPh sb="3" eb="4">
      <t>シツ</t>
    </rPh>
    <rPh sb="5" eb="7">
      <t>セイソウ</t>
    </rPh>
    <rPh sb="7" eb="9">
      <t>ヨウグ</t>
    </rPh>
    <rPh sb="10" eb="12">
      <t>カンリ</t>
    </rPh>
    <rPh sb="12" eb="14">
      <t>ソウコ</t>
    </rPh>
    <rPh sb="15" eb="18">
      <t>セイソウヨウ</t>
    </rPh>
    <rPh sb="18" eb="19">
      <t>ナガ</t>
    </rPh>
    <rPh sb="21" eb="23">
      <t>セッチ</t>
    </rPh>
    <phoneticPr fontId="21"/>
  </si>
  <si>
    <t>維持管理用の機能確保に関する取り組み</t>
    <rPh sb="0" eb="2">
      <t>イジ</t>
    </rPh>
    <rPh sb="2" eb="4">
      <t>カンリ</t>
    </rPh>
    <rPh sb="4" eb="5">
      <t>ヨウ</t>
    </rPh>
    <rPh sb="6" eb="8">
      <t>キノウ</t>
    </rPh>
    <rPh sb="8" eb="10">
      <t>カクホ</t>
    </rPh>
    <rPh sb="11" eb="12">
      <t>カン</t>
    </rPh>
    <rPh sb="14" eb="15">
      <t>ト</t>
    </rPh>
    <rPh sb="16" eb="17">
      <t>ク</t>
    </rPh>
    <phoneticPr fontId="21"/>
  </si>
  <si>
    <t>特記仕様書（建築）、平面図　等</t>
    <rPh sb="0" eb="2">
      <t>トッキ</t>
    </rPh>
    <rPh sb="2" eb="5">
      <t>シヨウショ</t>
    </rPh>
    <rPh sb="6" eb="8">
      <t>ケンチク</t>
    </rPh>
    <rPh sb="10" eb="13">
      <t>ヘイメンズ</t>
    </rPh>
    <rPh sb="14" eb="15">
      <t>トウ</t>
    </rPh>
    <phoneticPr fontId="21"/>
  </si>
  <si>
    <t>建築基準法による規定並</t>
    <phoneticPr fontId="21"/>
  </si>
  <si>
    <t>耐震性能を確認できる割増係数　等</t>
    <rPh sb="0" eb="2">
      <t>タイシン</t>
    </rPh>
    <rPh sb="2" eb="4">
      <t>セイノウ</t>
    </rPh>
    <rPh sb="5" eb="7">
      <t>カクニン</t>
    </rPh>
    <phoneticPr fontId="21"/>
  </si>
  <si>
    <t>構造計算書（抜粋）　等</t>
    <rPh sb="0" eb="2">
      <t>コウゾウ</t>
    </rPh>
    <rPh sb="2" eb="5">
      <t>ケイサンショ</t>
    </rPh>
    <rPh sb="6" eb="8">
      <t>バッスイ</t>
    </rPh>
    <rPh sb="10" eb="11">
      <t>トウ</t>
    </rPh>
    <phoneticPr fontId="21"/>
  </si>
  <si>
    <t>導入なし</t>
    <phoneticPr fontId="21"/>
  </si>
  <si>
    <t>免震・制振装置の有無　等</t>
    <rPh sb="0" eb="2">
      <t>メンシン</t>
    </rPh>
    <rPh sb="3" eb="4">
      <t>セイ</t>
    </rPh>
    <rPh sb="4" eb="5">
      <t>シン</t>
    </rPh>
    <rPh sb="5" eb="7">
      <t>ソウチ</t>
    </rPh>
    <rPh sb="8" eb="10">
      <t>ウム</t>
    </rPh>
    <rPh sb="11" eb="12">
      <t>トウ</t>
    </rPh>
    <phoneticPr fontId="21"/>
  </si>
  <si>
    <t>平面図、断面図、構造図　等</t>
    <rPh sb="0" eb="3">
      <t>ヘイメンズ</t>
    </rPh>
    <rPh sb="4" eb="7">
      <t>ダンメンズ</t>
    </rPh>
    <rPh sb="8" eb="10">
      <t>コウゾウ</t>
    </rPh>
    <rPh sb="10" eb="11">
      <t>ズ</t>
    </rPh>
    <rPh sb="12" eb="13">
      <t>トウ</t>
    </rPh>
    <phoneticPr fontId="21"/>
  </si>
  <si>
    <t>等級１
（建築基準法による規定並）</t>
    <phoneticPr fontId="21"/>
  </si>
  <si>
    <t>住宅性能表示基準－劣化対策等級</t>
    <phoneticPr fontId="21"/>
  </si>
  <si>
    <t>性能評価書、適合対応表　等</t>
    <rPh sb="0" eb="2">
      <t>セイノウ</t>
    </rPh>
    <rPh sb="2" eb="4">
      <t>ヒョウカ</t>
    </rPh>
    <rPh sb="4" eb="5">
      <t>ショ</t>
    </rPh>
    <rPh sb="6" eb="8">
      <t>テキゴウ</t>
    </rPh>
    <rPh sb="8" eb="10">
      <t>タイオウ</t>
    </rPh>
    <rPh sb="10" eb="11">
      <t>ヒョウ</t>
    </rPh>
    <rPh sb="12" eb="13">
      <t>トウ</t>
    </rPh>
    <phoneticPr fontId="21"/>
  </si>
  <si>
    <t>タイル貼（50年）</t>
    <rPh sb="3" eb="4">
      <t>バ</t>
    </rPh>
    <rPh sb="7" eb="8">
      <t>ネン</t>
    </rPh>
    <phoneticPr fontId="21"/>
  </si>
  <si>
    <t>CASBEE熊本（新築）マニュアル　P.参-11　（補助資料）耐用年数一覧表
図面（仕上表）</t>
    <rPh sb="6" eb="8">
      <t>クマモト</t>
    </rPh>
    <rPh sb="9" eb="11">
      <t>シンチク</t>
    </rPh>
    <rPh sb="20" eb="21">
      <t>サン</t>
    </rPh>
    <rPh sb="26" eb="28">
      <t>ホジョ</t>
    </rPh>
    <rPh sb="28" eb="30">
      <t>シリョウ</t>
    </rPh>
    <rPh sb="31" eb="33">
      <t>タイヨウ</t>
    </rPh>
    <rPh sb="33" eb="35">
      <t>ネンスウ</t>
    </rPh>
    <rPh sb="35" eb="38">
      <t>イチランヒョウ</t>
    </rPh>
    <rPh sb="39" eb="41">
      <t>ズメン</t>
    </rPh>
    <rPh sb="42" eb="44">
      <t>シア</t>
    </rPh>
    <rPh sb="44" eb="45">
      <t>ヒョウ</t>
    </rPh>
    <phoneticPr fontId="21"/>
  </si>
  <si>
    <t>使用している外壁仕上材の種類</t>
    <rPh sb="0" eb="2">
      <t>シヨウ</t>
    </rPh>
    <rPh sb="6" eb="8">
      <t>ガイヘキ</t>
    </rPh>
    <rPh sb="8" eb="10">
      <t>シア</t>
    </rPh>
    <rPh sb="10" eb="11">
      <t>ザイ</t>
    </rPh>
    <rPh sb="12" eb="14">
      <t>シュルイ</t>
    </rPh>
    <phoneticPr fontId="21"/>
  </si>
  <si>
    <t>立面図　等</t>
    <rPh sb="0" eb="3">
      <t>リツメンズ</t>
    </rPh>
    <rPh sb="4" eb="5">
      <t>トウ</t>
    </rPh>
    <phoneticPr fontId="21"/>
  </si>
  <si>
    <t>ビニルクロス貼（10年）</t>
    <rPh sb="6" eb="7">
      <t>ハ</t>
    </rPh>
    <rPh sb="10" eb="11">
      <t>ネン</t>
    </rPh>
    <phoneticPr fontId="21"/>
  </si>
  <si>
    <t>使用している主要内装材の種類</t>
    <rPh sb="0" eb="2">
      <t>シヨウ</t>
    </rPh>
    <rPh sb="6" eb="8">
      <t>シュヨウ</t>
    </rPh>
    <rPh sb="8" eb="10">
      <t>ナイソウ</t>
    </rPh>
    <rPh sb="10" eb="11">
      <t>ザイ</t>
    </rPh>
    <rPh sb="12" eb="14">
      <t>シュルイ</t>
    </rPh>
    <phoneticPr fontId="21"/>
  </si>
  <si>
    <t>部分的：ステンレスダクト</t>
    <rPh sb="0" eb="3">
      <t>ブブンテキ</t>
    </rPh>
    <phoneticPr fontId="21"/>
  </si>
  <si>
    <t>特記仕様書（機械設備）</t>
    <rPh sb="0" eb="2">
      <t>トッキ</t>
    </rPh>
    <rPh sb="2" eb="5">
      <t>シヨウショ</t>
    </rPh>
    <rPh sb="6" eb="8">
      <t>キカイ</t>
    </rPh>
    <rPh sb="8" eb="10">
      <t>セツビ</t>
    </rPh>
    <phoneticPr fontId="21"/>
  </si>
  <si>
    <t>使用している空調換気ダクトの材質</t>
    <rPh sb="0" eb="2">
      <t>シヨウ</t>
    </rPh>
    <rPh sb="6" eb="8">
      <t>クウチョウ</t>
    </rPh>
    <rPh sb="8" eb="10">
      <t>カンキ</t>
    </rPh>
    <rPh sb="14" eb="16">
      <t>ザイシツ</t>
    </rPh>
    <phoneticPr fontId="21"/>
  </si>
  <si>
    <t>特記仕様書（機械設備）、平面図（空調、給排水）、ダクト系統図、給排水配管系統図　等</t>
    <rPh sb="0" eb="2">
      <t>トッキ</t>
    </rPh>
    <rPh sb="2" eb="5">
      <t>シヨウショ</t>
    </rPh>
    <rPh sb="6" eb="8">
      <t>キカイ</t>
    </rPh>
    <rPh sb="8" eb="10">
      <t>セツビ</t>
    </rPh>
    <rPh sb="12" eb="15">
      <t>ヘイメンズ</t>
    </rPh>
    <rPh sb="16" eb="18">
      <t>クウチョウ</t>
    </rPh>
    <rPh sb="27" eb="30">
      <t>ケイトウズ</t>
    </rPh>
    <rPh sb="31" eb="34">
      <t>キュウハイスイ</t>
    </rPh>
    <rPh sb="34" eb="36">
      <t>ハイカン</t>
    </rPh>
    <rPh sb="36" eb="39">
      <t>ケイトウズ</t>
    </rPh>
    <rPh sb="40" eb="41">
      <t>トウ</t>
    </rPh>
    <phoneticPr fontId="21"/>
  </si>
  <si>
    <t>D以上を使用</t>
    <rPh sb="1" eb="3">
      <t>イジョウ</t>
    </rPh>
    <rPh sb="4" eb="6">
      <t>シヨウ</t>
    </rPh>
    <phoneticPr fontId="21"/>
  </si>
  <si>
    <t>使用している空調・給排水配管の種類</t>
    <rPh sb="0" eb="2">
      <t>シヨウ</t>
    </rPh>
    <rPh sb="6" eb="8">
      <t>クウチョウ</t>
    </rPh>
    <rPh sb="9" eb="12">
      <t>キュウハイスイ</t>
    </rPh>
    <rPh sb="12" eb="14">
      <t>ハイカン</t>
    </rPh>
    <rPh sb="15" eb="17">
      <t>シュルイ</t>
    </rPh>
    <phoneticPr fontId="21"/>
  </si>
  <si>
    <r>
      <t>パッケージ型空調機（15</t>
    </r>
    <r>
      <rPr>
        <sz val="11"/>
        <rFont val="ＭＳ Ｐゴシック"/>
        <family val="3"/>
        <charset val="128"/>
      </rPr>
      <t>年）</t>
    </r>
    <rPh sb="5" eb="6">
      <t>ガタ</t>
    </rPh>
    <rPh sb="6" eb="8">
      <t>クウチョウ</t>
    </rPh>
    <rPh sb="8" eb="9">
      <t>キ</t>
    </rPh>
    <rPh sb="12" eb="13">
      <t>ネン</t>
    </rPh>
    <phoneticPr fontId="21"/>
  </si>
  <si>
    <t>CASBEE熊本（新築）マニュアル　P.参-11　（補助資料）耐用年数一覧表
図面（設備機器表）</t>
    <rPh sb="6" eb="8">
      <t>クマモト</t>
    </rPh>
    <rPh sb="9" eb="11">
      <t>シンチク</t>
    </rPh>
    <rPh sb="20" eb="21">
      <t>サン</t>
    </rPh>
    <rPh sb="26" eb="28">
      <t>ホジョ</t>
    </rPh>
    <rPh sb="28" eb="30">
      <t>シリョウ</t>
    </rPh>
    <rPh sb="31" eb="33">
      <t>タイヨウ</t>
    </rPh>
    <rPh sb="33" eb="35">
      <t>ネンスウ</t>
    </rPh>
    <rPh sb="35" eb="38">
      <t>イチランヒョウ</t>
    </rPh>
    <rPh sb="39" eb="41">
      <t>ズメン</t>
    </rPh>
    <rPh sb="42" eb="44">
      <t>セツビ</t>
    </rPh>
    <rPh sb="44" eb="46">
      <t>キキ</t>
    </rPh>
    <rPh sb="46" eb="47">
      <t>ヒョウ</t>
    </rPh>
    <phoneticPr fontId="21"/>
  </si>
  <si>
    <t>使用している電気設備・機械設備の種類</t>
    <rPh sb="0" eb="2">
      <t>シヨウ</t>
    </rPh>
    <rPh sb="6" eb="8">
      <t>デンキ</t>
    </rPh>
    <rPh sb="8" eb="10">
      <t>セツビ</t>
    </rPh>
    <rPh sb="11" eb="13">
      <t>キカイ</t>
    </rPh>
    <rPh sb="13" eb="15">
      <t>セツビ</t>
    </rPh>
    <rPh sb="16" eb="18">
      <t>シュルイ</t>
    </rPh>
    <phoneticPr fontId="21"/>
  </si>
  <si>
    <t>空調機器リスト、電気設備機器リスト　等</t>
    <rPh sb="0" eb="2">
      <t>クウチョウ</t>
    </rPh>
    <rPh sb="2" eb="4">
      <t>キキ</t>
    </rPh>
    <rPh sb="8" eb="10">
      <t>デンキ</t>
    </rPh>
    <rPh sb="10" eb="12">
      <t>セツビ</t>
    </rPh>
    <rPh sb="12" eb="14">
      <t>キキ</t>
    </rPh>
    <rPh sb="18" eb="19">
      <t>トウ</t>
    </rPh>
    <phoneticPr fontId="21"/>
  </si>
  <si>
    <t>熱源の二重化</t>
    <rPh sb="0" eb="2">
      <t>ネツゲン</t>
    </rPh>
    <rPh sb="3" eb="4">
      <t>2</t>
    </rPh>
    <rPh sb="4" eb="5">
      <t>ジュウ</t>
    </rPh>
    <rPh sb="5" eb="6">
      <t>カ</t>
    </rPh>
    <phoneticPr fontId="21"/>
  </si>
  <si>
    <t>図面（冷暖房設備）、図面（換気設備）</t>
    <rPh sb="0" eb="2">
      <t>ズメン</t>
    </rPh>
    <rPh sb="3" eb="6">
      <t>レイダンボウ</t>
    </rPh>
    <rPh sb="6" eb="8">
      <t>セツビ</t>
    </rPh>
    <rPh sb="10" eb="12">
      <t>ズメン</t>
    </rPh>
    <phoneticPr fontId="21"/>
  </si>
  <si>
    <r>
      <t>災害や事故等に対する信頼性向上の取り組み
　　</t>
    </r>
    <r>
      <rPr>
        <sz val="11"/>
        <color indexed="12"/>
        <rFont val="ＭＳ Ｐゴシック"/>
        <family val="3"/>
        <charset val="128"/>
      </rPr>
      <t>≫ 取り組み表（マニュアル）参照</t>
    </r>
    <rPh sb="0" eb="2">
      <t>サイガイ</t>
    </rPh>
    <rPh sb="3" eb="6">
      <t>ジコトウ</t>
    </rPh>
    <rPh sb="7" eb="8">
      <t>タイ</t>
    </rPh>
    <rPh sb="10" eb="12">
      <t>シンライ</t>
    </rPh>
    <rPh sb="12" eb="13">
      <t>セイ</t>
    </rPh>
    <rPh sb="13" eb="15">
      <t>コウジョウ</t>
    </rPh>
    <rPh sb="16" eb="17">
      <t>ト</t>
    </rPh>
    <rPh sb="18" eb="19">
      <t>ク</t>
    </rPh>
    <phoneticPr fontId="21"/>
  </si>
  <si>
    <t>特記仕様書（機械設備）、平面図（空調、給排水）、ダクト系統図、給排水配管系統図、機器リスト　等</t>
    <rPh sb="0" eb="2">
      <t>トッキ</t>
    </rPh>
    <rPh sb="2" eb="5">
      <t>シヨウショ</t>
    </rPh>
    <rPh sb="6" eb="8">
      <t>キカイ</t>
    </rPh>
    <rPh sb="8" eb="10">
      <t>セツビ</t>
    </rPh>
    <rPh sb="12" eb="15">
      <t>ヘイメンズ</t>
    </rPh>
    <rPh sb="16" eb="18">
      <t>クウチョウ</t>
    </rPh>
    <rPh sb="19" eb="22">
      <t>キュウハイスイ</t>
    </rPh>
    <rPh sb="27" eb="30">
      <t>ケイトウズ</t>
    </rPh>
    <rPh sb="31" eb="34">
      <t>キュウハイスイ</t>
    </rPh>
    <rPh sb="34" eb="36">
      <t>ハイカン</t>
    </rPh>
    <rPh sb="36" eb="39">
      <t>ケイトウズ</t>
    </rPh>
    <rPh sb="40" eb="42">
      <t>キキ</t>
    </rPh>
    <rPh sb="46" eb="47">
      <t>トウ</t>
    </rPh>
    <phoneticPr fontId="21"/>
  </si>
  <si>
    <t>節水型器具の採用</t>
    <rPh sb="0" eb="3">
      <t>セッスイガタ</t>
    </rPh>
    <rPh sb="3" eb="5">
      <t>キグ</t>
    </rPh>
    <rPh sb="6" eb="8">
      <t>サイヨウ</t>
    </rPh>
    <phoneticPr fontId="21"/>
  </si>
  <si>
    <t>図面（給排水設備）</t>
    <rPh sb="0" eb="2">
      <t>ズメン</t>
    </rPh>
    <rPh sb="3" eb="6">
      <t>キュウハイスイ</t>
    </rPh>
    <rPh sb="6" eb="8">
      <t>セツビ</t>
    </rPh>
    <phoneticPr fontId="21"/>
  </si>
  <si>
    <t>浸水の危険なし（地上設置）</t>
    <rPh sb="8" eb="10">
      <t>チジョウ</t>
    </rPh>
    <rPh sb="10" eb="12">
      <t>セッチ</t>
    </rPh>
    <phoneticPr fontId="21"/>
  </si>
  <si>
    <t>図面（平面図）</t>
    <rPh sb="3" eb="6">
      <t>ヘイメンズ</t>
    </rPh>
    <phoneticPr fontId="21"/>
  </si>
  <si>
    <t>平面図（電気）、幹線系統図　等</t>
    <rPh sb="0" eb="3">
      <t>ヘイメンズ</t>
    </rPh>
    <rPh sb="4" eb="6">
      <t>デンキ</t>
    </rPh>
    <rPh sb="8" eb="10">
      <t>カンセン</t>
    </rPh>
    <rPh sb="10" eb="12">
      <t>ケイトウ</t>
    </rPh>
    <rPh sb="12" eb="13">
      <t>ズ</t>
    </rPh>
    <rPh sb="14" eb="15">
      <t>トウ</t>
    </rPh>
    <phoneticPr fontId="21"/>
  </si>
  <si>
    <t>耐震クラスB</t>
    <phoneticPr fontId="21"/>
  </si>
  <si>
    <t>災害や事故等に対する信頼性向上の取り組み</t>
    <rPh sb="0" eb="2">
      <t>サイガイ</t>
    </rPh>
    <rPh sb="3" eb="6">
      <t>ジコトウ</t>
    </rPh>
    <rPh sb="7" eb="8">
      <t>タイ</t>
    </rPh>
    <rPh sb="10" eb="12">
      <t>シンライ</t>
    </rPh>
    <rPh sb="12" eb="13">
      <t>セイ</t>
    </rPh>
    <rPh sb="13" eb="15">
      <t>コウジョウ</t>
    </rPh>
    <rPh sb="16" eb="17">
      <t>ト</t>
    </rPh>
    <rPh sb="18" eb="19">
      <t>ク</t>
    </rPh>
    <phoneticPr fontId="21"/>
  </si>
  <si>
    <t>特記仕様書（機械設備）、平面図（機械）</t>
    <rPh sb="0" eb="2">
      <t>トッキ</t>
    </rPh>
    <rPh sb="2" eb="5">
      <t>シヨウショ</t>
    </rPh>
    <rPh sb="6" eb="8">
      <t>キカイ</t>
    </rPh>
    <rPh sb="8" eb="10">
      <t>セツビ</t>
    </rPh>
    <rPh sb="12" eb="15">
      <t>ヘイメンズ</t>
    </rPh>
    <rPh sb="16" eb="18">
      <t>キカイ</t>
    </rPh>
    <phoneticPr fontId="21"/>
  </si>
  <si>
    <t>平面図（弱電）、弱電系統図　等</t>
    <rPh sb="0" eb="3">
      <t>ヘイメンズ</t>
    </rPh>
    <rPh sb="4" eb="6">
      <t>ジャクデン</t>
    </rPh>
    <rPh sb="8" eb="10">
      <t>ジャクデン</t>
    </rPh>
    <rPh sb="10" eb="12">
      <t>ケイトウ</t>
    </rPh>
    <rPh sb="12" eb="13">
      <t>ズ</t>
    </rPh>
    <rPh sb="14" eb="15">
      <t>トウ</t>
    </rPh>
    <phoneticPr fontId="21"/>
  </si>
  <si>
    <t>階高：4.0m</t>
    <rPh sb="0" eb="1">
      <t>カイ</t>
    </rPh>
    <rPh sb="1" eb="2">
      <t>ダカ</t>
    </rPh>
    <phoneticPr fontId="21"/>
  </si>
  <si>
    <t>階高</t>
    <rPh sb="0" eb="1">
      <t>カイ</t>
    </rPh>
    <rPh sb="1" eb="2">
      <t>ダカ</t>
    </rPh>
    <phoneticPr fontId="21"/>
  </si>
  <si>
    <t>断面図、矩計図　等</t>
    <rPh sb="0" eb="3">
      <t>ダンメンズ</t>
    </rPh>
    <rPh sb="4" eb="7">
      <t>クケイズ</t>
    </rPh>
    <rPh sb="8" eb="9">
      <t>トウ</t>
    </rPh>
    <phoneticPr fontId="21"/>
  </si>
  <si>
    <t>比率：0.09</t>
    <phoneticPr fontId="21"/>
  </si>
  <si>
    <t>壁長さ比率計算書</t>
    <rPh sb="0" eb="1">
      <t>カベ</t>
    </rPh>
    <rPh sb="1" eb="2">
      <t>ナガ</t>
    </rPh>
    <rPh sb="3" eb="5">
      <t>ヒリツ</t>
    </rPh>
    <rPh sb="5" eb="8">
      <t>ケイサンショ</t>
    </rPh>
    <phoneticPr fontId="21"/>
  </si>
  <si>
    <t>壁長さ比率</t>
    <rPh sb="0" eb="1">
      <t>カベ</t>
    </rPh>
    <rPh sb="1" eb="2">
      <t>ナガ</t>
    </rPh>
    <rPh sb="3" eb="5">
      <t>ヒリツ</t>
    </rPh>
    <phoneticPr fontId="21"/>
  </si>
  <si>
    <t>床荷重：2300N/㎡</t>
    <rPh sb="0" eb="1">
      <t>ユカ</t>
    </rPh>
    <rPh sb="1" eb="3">
      <t>カジュウ</t>
    </rPh>
    <phoneticPr fontId="21"/>
  </si>
  <si>
    <t>構造計算書：抜粋</t>
    <rPh sb="0" eb="2">
      <t>コウゾウ</t>
    </rPh>
    <rPh sb="2" eb="5">
      <t>ケイサンショ</t>
    </rPh>
    <rPh sb="6" eb="8">
      <t>バッスイ</t>
    </rPh>
    <phoneticPr fontId="21"/>
  </si>
  <si>
    <t>床の積載荷重</t>
    <rPh sb="0" eb="1">
      <t>ユカ</t>
    </rPh>
    <rPh sb="2" eb="4">
      <t>セキサイ</t>
    </rPh>
    <rPh sb="4" eb="6">
      <t>カジュウ</t>
    </rPh>
    <phoneticPr fontId="21"/>
  </si>
  <si>
    <t>構造部材を痛めることなく、更新できるが、全てに対応していない。</t>
    <rPh sb="0" eb="2">
      <t>コウゾウ</t>
    </rPh>
    <rPh sb="2" eb="4">
      <t>ブザイ</t>
    </rPh>
    <rPh sb="5" eb="6">
      <t>イタ</t>
    </rPh>
    <rPh sb="13" eb="15">
      <t>コウシン</t>
    </rPh>
    <rPh sb="20" eb="21">
      <t>スベ</t>
    </rPh>
    <rPh sb="23" eb="25">
      <t>タイオウ</t>
    </rPh>
    <phoneticPr fontId="21"/>
  </si>
  <si>
    <t>図面（空調設備）</t>
    <rPh sb="0" eb="2">
      <t>ズメン</t>
    </rPh>
    <rPh sb="3" eb="5">
      <t>クウチョウ</t>
    </rPh>
    <rPh sb="5" eb="7">
      <t>セツビ</t>
    </rPh>
    <phoneticPr fontId="21"/>
  </si>
  <si>
    <t>空調配管の更新性</t>
    <rPh sb="0" eb="2">
      <t>クウチョウ</t>
    </rPh>
    <rPh sb="2" eb="4">
      <t>ハイカン</t>
    </rPh>
    <rPh sb="5" eb="8">
      <t>コウシンセイ</t>
    </rPh>
    <phoneticPr fontId="21"/>
  </si>
  <si>
    <t>平面図（空調）　等</t>
    <rPh sb="0" eb="3">
      <t>ヘイメンズ</t>
    </rPh>
    <rPh sb="4" eb="6">
      <t>クウチョウ</t>
    </rPh>
    <rPh sb="8" eb="9">
      <t>トウ</t>
    </rPh>
    <phoneticPr fontId="21"/>
  </si>
  <si>
    <t>構造部材を痛めることなく、修繕できるが、更新できない。</t>
    <rPh sb="0" eb="2">
      <t>コウゾウ</t>
    </rPh>
    <rPh sb="2" eb="4">
      <t>ブザイ</t>
    </rPh>
    <rPh sb="5" eb="6">
      <t>イタ</t>
    </rPh>
    <rPh sb="13" eb="15">
      <t>シュウゼン</t>
    </rPh>
    <rPh sb="20" eb="22">
      <t>コウシン</t>
    </rPh>
    <phoneticPr fontId="21"/>
  </si>
  <si>
    <t>給排水管の更新性</t>
    <rPh sb="0" eb="3">
      <t>キュウハイスイ</t>
    </rPh>
    <rPh sb="3" eb="4">
      <t>カン</t>
    </rPh>
    <rPh sb="5" eb="8">
      <t>コウシンセイ</t>
    </rPh>
    <phoneticPr fontId="21"/>
  </si>
  <si>
    <t>平面図（給排水）、衛生機器リスト　等</t>
    <rPh sb="0" eb="3">
      <t>ヘイメンズ</t>
    </rPh>
    <rPh sb="4" eb="7">
      <t>キュウハイスイ</t>
    </rPh>
    <rPh sb="9" eb="11">
      <t>エイセイ</t>
    </rPh>
    <rPh sb="11" eb="13">
      <t>キキ</t>
    </rPh>
    <rPh sb="17" eb="18">
      <t>トウ</t>
    </rPh>
    <phoneticPr fontId="21"/>
  </si>
  <si>
    <t>構造部材を痛めることなく、更新・修繕できる。</t>
    <rPh sb="0" eb="2">
      <t>コウゾウ</t>
    </rPh>
    <rPh sb="2" eb="4">
      <t>ブザイ</t>
    </rPh>
    <rPh sb="5" eb="6">
      <t>イタ</t>
    </rPh>
    <rPh sb="13" eb="15">
      <t>コウシン</t>
    </rPh>
    <rPh sb="16" eb="18">
      <t>シュウゼン</t>
    </rPh>
    <phoneticPr fontId="21"/>
  </si>
  <si>
    <t>図面（電気設備）</t>
    <rPh sb="0" eb="2">
      <t>ズメン</t>
    </rPh>
    <rPh sb="3" eb="5">
      <t>デンキ</t>
    </rPh>
    <rPh sb="5" eb="7">
      <t>セツビ</t>
    </rPh>
    <phoneticPr fontId="21"/>
  </si>
  <si>
    <t>電気配線の更新性</t>
    <rPh sb="0" eb="2">
      <t>デンキ</t>
    </rPh>
    <rPh sb="2" eb="4">
      <t>ハイセン</t>
    </rPh>
    <rPh sb="5" eb="8">
      <t>コウシンセイ</t>
    </rPh>
    <phoneticPr fontId="21"/>
  </si>
  <si>
    <t>平面図（電気）　等</t>
    <rPh sb="0" eb="3">
      <t>ヘイメンズ</t>
    </rPh>
    <rPh sb="4" eb="6">
      <t>デンキ</t>
    </rPh>
    <rPh sb="8" eb="9">
      <t>トウ</t>
    </rPh>
    <phoneticPr fontId="21"/>
  </si>
  <si>
    <t>図面（通信設備）</t>
    <rPh sb="0" eb="2">
      <t>ズメン</t>
    </rPh>
    <rPh sb="3" eb="5">
      <t>ツウシン</t>
    </rPh>
    <rPh sb="5" eb="7">
      <t>セツビ</t>
    </rPh>
    <phoneticPr fontId="21"/>
  </si>
  <si>
    <t>通信配線の更新性</t>
    <rPh sb="0" eb="2">
      <t>ツウシン</t>
    </rPh>
    <rPh sb="2" eb="4">
      <t>ハイセン</t>
    </rPh>
    <rPh sb="5" eb="8">
      <t>コウシンセイ</t>
    </rPh>
    <phoneticPr fontId="21"/>
  </si>
  <si>
    <t>平面図（弱電）　等</t>
    <rPh sb="0" eb="3">
      <t>ヘイメンズ</t>
    </rPh>
    <rPh sb="4" eb="6">
      <t>ジャクデン</t>
    </rPh>
    <rPh sb="8" eb="9">
      <t>トウ</t>
    </rPh>
    <phoneticPr fontId="21"/>
  </si>
  <si>
    <t>設備機器の更新ルートの確保　等</t>
    <rPh sb="0" eb="2">
      <t>セツビ</t>
    </rPh>
    <rPh sb="2" eb="4">
      <t>キキ</t>
    </rPh>
    <rPh sb="5" eb="7">
      <t>コウシン</t>
    </rPh>
    <rPh sb="11" eb="13">
      <t>カクホ</t>
    </rPh>
    <rPh sb="14" eb="15">
      <t>トウ</t>
    </rPh>
    <phoneticPr fontId="21"/>
  </si>
  <si>
    <t>バックアップ設備のためのスペース確保</t>
    <rPh sb="6" eb="8">
      <t>セツビ</t>
    </rPh>
    <rPh sb="16" eb="18">
      <t>カクホ</t>
    </rPh>
    <phoneticPr fontId="21"/>
  </si>
  <si>
    <t>生物資源の保全、緑の量・質の確保</t>
    <rPh sb="0" eb="2">
      <t>セイブツ</t>
    </rPh>
    <rPh sb="2" eb="4">
      <t>シゲン</t>
    </rPh>
    <rPh sb="5" eb="7">
      <t>ホゼン</t>
    </rPh>
    <rPh sb="8" eb="9">
      <t>ミドリ</t>
    </rPh>
    <rPh sb="10" eb="11">
      <t>リョウ</t>
    </rPh>
    <rPh sb="12" eb="13">
      <t>シツ</t>
    </rPh>
    <rPh sb="14" eb="16">
      <t>カクホ</t>
    </rPh>
    <phoneticPr fontId="21"/>
  </si>
  <si>
    <t>緑化計画図、取組みに関する資料</t>
    <rPh sb="0" eb="2">
      <t>リョッカ</t>
    </rPh>
    <rPh sb="2" eb="5">
      <t>ケイカクズ</t>
    </rPh>
    <rPh sb="6" eb="8">
      <t>トリク</t>
    </rPh>
    <rPh sb="10" eb="11">
      <t>カン</t>
    </rPh>
    <rPh sb="13" eb="15">
      <t>シリョウ</t>
    </rPh>
    <phoneticPr fontId="21"/>
  </si>
  <si>
    <r>
      <t>生物環境の保全に関する取り組み、緑の質と量の確保　等
　　</t>
    </r>
    <r>
      <rPr>
        <sz val="11"/>
        <color indexed="12"/>
        <rFont val="ＭＳ Ｐゴシック"/>
        <family val="3"/>
        <charset val="128"/>
      </rPr>
      <t>≫ 取り組み表（マニュアル）参照</t>
    </r>
    <rPh sb="0" eb="2">
      <t>セイブツ</t>
    </rPh>
    <rPh sb="2" eb="4">
      <t>カンキョウ</t>
    </rPh>
    <rPh sb="5" eb="7">
      <t>ホゼン</t>
    </rPh>
    <rPh sb="8" eb="9">
      <t>カン</t>
    </rPh>
    <rPh sb="11" eb="12">
      <t>ト</t>
    </rPh>
    <rPh sb="13" eb="14">
      <t>ク</t>
    </rPh>
    <rPh sb="16" eb="17">
      <t>ミドリ</t>
    </rPh>
    <rPh sb="18" eb="19">
      <t>シツ</t>
    </rPh>
    <rPh sb="20" eb="21">
      <t>リョウ</t>
    </rPh>
    <rPh sb="22" eb="24">
      <t>カクホ</t>
    </rPh>
    <rPh sb="25" eb="26">
      <t>トウ</t>
    </rPh>
    <phoneticPr fontId="21"/>
  </si>
  <si>
    <t>緑化計画図、
その他取り組みに関する資料</t>
    <rPh sb="0" eb="2">
      <t>リョッカ</t>
    </rPh>
    <rPh sb="2" eb="5">
      <t>ケイカクズ</t>
    </rPh>
    <phoneticPr fontId="21"/>
  </si>
  <si>
    <t>周辺景観との調和、緑地による景観形成、景観の歴史性継承</t>
    <rPh sb="0" eb="2">
      <t>シュウヘン</t>
    </rPh>
    <rPh sb="2" eb="4">
      <t>ケイカン</t>
    </rPh>
    <rPh sb="6" eb="8">
      <t>チョウワ</t>
    </rPh>
    <rPh sb="9" eb="11">
      <t>リョクチ</t>
    </rPh>
    <rPh sb="14" eb="16">
      <t>ケイカン</t>
    </rPh>
    <rPh sb="16" eb="18">
      <t>ケイセイ</t>
    </rPh>
    <rPh sb="19" eb="21">
      <t>ケイカン</t>
    </rPh>
    <rPh sb="22" eb="25">
      <t>レキシセイ</t>
    </rPh>
    <rPh sb="25" eb="27">
      <t>ケイショウ</t>
    </rPh>
    <phoneticPr fontId="21"/>
  </si>
  <si>
    <t>取組みに関する資料</t>
    <rPh sb="0" eb="2">
      <t>トリク</t>
    </rPh>
    <rPh sb="4" eb="5">
      <t>カン</t>
    </rPh>
    <rPh sb="7" eb="9">
      <t>シリョウ</t>
    </rPh>
    <phoneticPr fontId="21"/>
  </si>
  <si>
    <r>
      <t>周辺のまちなみや景観に対する配慮事項
　　</t>
    </r>
    <r>
      <rPr>
        <sz val="11"/>
        <color indexed="12"/>
        <rFont val="ＭＳ Ｐゴシック"/>
        <family val="3"/>
        <charset val="128"/>
      </rPr>
      <t>≫ 取り組み表（マニュアル）参照</t>
    </r>
    <rPh sb="0" eb="2">
      <t>シュウヘン</t>
    </rPh>
    <rPh sb="8" eb="10">
      <t>ケイカン</t>
    </rPh>
    <rPh sb="11" eb="12">
      <t>タイ</t>
    </rPh>
    <rPh sb="14" eb="16">
      <t>ハイリョ</t>
    </rPh>
    <rPh sb="16" eb="18">
      <t>ジコウ</t>
    </rPh>
    <phoneticPr fontId="21"/>
  </si>
  <si>
    <t>景観条例に基づく届出書、
その他取り組みに関する資料</t>
    <rPh sb="0" eb="2">
      <t>ケイカン</t>
    </rPh>
    <rPh sb="2" eb="4">
      <t>ジョウレイ</t>
    </rPh>
    <rPh sb="5" eb="6">
      <t>モト</t>
    </rPh>
    <rPh sb="8" eb="11">
      <t>トドケデショ</t>
    </rPh>
    <phoneticPr fontId="21"/>
  </si>
  <si>
    <t>地域材の使用、空間・施設機能の提供による地域貢献</t>
    <rPh sb="0" eb="2">
      <t>チイキ</t>
    </rPh>
    <rPh sb="2" eb="3">
      <t>ザイ</t>
    </rPh>
    <rPh sb="4" eb="6">
      <t>シヨウ</t>
    </rPh>
    <rPh sb="7" eb="9">
      <t>クウカン</t>
    </rPh>
    <rPh sb="10" eb="12">
      <t>シセツ</t>
    </rPh>
    <rPh sb="12" eb="14">
      <t>キノウ</t>
    </rPh>
    <rPh sb="15" eb="17">
      <t>テイキョウ</t>
    </rPh>
    <rPh sb="20" eb="22">
      <t>チイキ</t>
    </rPh>
    <rPh sb="22" eb="24">
      <t>コウケン</t>
    </rPh>
    <phoneticPr fontId="21"/>
  </si>
  <si>
    <t>取組みに関する資料</t>
    <rPh sb="0" eb="1">
      <t>ト</t>
    </rPh>
    <rPh sb="1" eb="2">
      <t>ク</t>
    </rPh>
    <rPh sb="4" eb="5">
      <t>カン</t>
    </rPh>
    <rPh sb="7" eb="9">
      <t>シリョウ</t>
    </rPh>
    <phoneticPr fontId="21"/>
  </si>
  <si>
    <r>
      <t>地域性のある材料の使用、施設空間の提供、防犯性への考慮、
地域性・アメニティへの配慮や取り組み　等
　　</t>
    </r>
    <r>
      <rPr>
        <sz val="11"/>
        <color indexed="12"/>
        <rFont val="ＭＳ Ｐゴシック"/>
        <family val="3"/>
        <charset val="128"/>
      </rPr>
      <t>≫ 取り組み表（マニュアル）参照</t>
    </r>
    <rPh sb="0" eb="3">
      <t>チイキセイ</t>
    </rPh>
    <rPh sb="6" eb="8">
      <t>ザイリョウ</t>
    </rPh>
    <rPh sb="9" eb="11">
      <t>シヨウ</t>
    </rPh>
    <rPh sb="12" eb="14">
      <t>シセツ</t>
    </rPh>
    <rPh sb="14" eb="16">
      <t>クウカン</t>
    </rPh>
    <rPh sb="17" eb="19">
      <t>テイキョウ</t>
    </rPh>
    <rPh sb="20" eb="23">
      <t>ボウハンセイ</t>
    </rPh>
    <rPh sb="25" eb="27">
      <t>コウリョ</t>
    </rPh>
    <rPh sb="48" eb="49">
      <t>トウ</t>
    </rPh>
    <phoneticPr fontId="21"/>
  </si>
  <si>
    <t>取り組みに関する資料</t>
    <rPh sb="0" eb="1">
      <t>ト</t>
    </rPh>
    <rPh sb="2" eb="3">
      <t>ク</t>
    </rPh>
    <rPh sb="5" eb="6">
      <t>カン</t>
    </rPh>
    <rPh sb="8" eb="10">
      <t>シリョウ</t>
    </rPh>
    <phoneticPr fontId="21"/>
  </si>
  <si>
    <t>緑化等による暑熱環境の緩和</t>
    <rPh sb="0" eb="2">
      <t>リョッカ</t>
    </rPh>
    <rPh sb="2" eb="3">
      <t>トウ</t>
    </rPh>
    <rPh sb="6" eb="8">
      <t>ショネツ</t>
    </rPh>
    <rPh sb="8" eb="10">
      <t>カンキョウ</t>
    </rPh>
    <rPh sb="11" eb="13">
      <t>カンワ</t>
    </rPh>
    <phoneticPr fontId="21"/>
  </si>
  <si>
    <t>緑化計画図</t>
    <rPh sb="0" eb="2">
      <t>リョッカ</t>
    </rPh>
    <rPh sb="2" eb="5">
      <t>ケイカクズ</t>
    </rPh>
    <phoneticPr fontId="21"/>
  </si>
  <si>
    <r>
      <t>敷地内緑化などの取り組み
　　</t>
    </r>
    <r>
      <rPr>
        <sz val="11"/>
        <color indexed="12"/>
        <rFont val="ＭＳ Ｐゴシック"/>
        <family val="3"/>
        <charset val="128"/>
      </rPr>
      <t>≫ 取り組み表（マニュアル）参照</t>
    </r>
    <rPh sb="0" eb="3">
      <t>シキチナイ</t>
    </rPh>
    <rPh sb="3" eb="5">
      <t>リョッカ</t>
    </rPh>
    <rPh sb="8" eb="9">
      <t>ト</t>
    </rPh>
    <rPh sb="10" eb="11">
      <t>ク</t>
    </rPh>
    <phoneticPr fontId="21"/>
  </si>
  <si>
    <t>緑化計画図　等</t>
    <rPh sb="0" eb="2">
      <t>リョッカ</t>
    </rPh>
    <rPh sb="2" eb="5">
      <t>ケイカクズ</t>
    </rPh>
    <rPh sb="6" eb="7">
      <t>トウ</t>
    </rPh>
    <phoneticPr fontId="21"/>
  </si>
  <si>
    <t>二重サッシの採用</t>
    <rPh sb="0" eb="2">
      <t>ニジュウ</t>
    </rPh>
    <rPh sb="6" eb="8">
      <t>サイヨウ</t>
    </rPh>
    <phoneticPr fontId="21"/>
  </si>
  <si>
    <t>省エネ計画書、住宅性能評価書</t>
    <rPh sb="0" eb="1">
      <t>ショウ</t>
    </rPh>
    <rPh sb="3" eb="6">
      <t>ケイカクショ</t>
    </rPh>
    <phoneticPr fontId="21"/>
  </si>
  <si>
    <t>図面（矩計図）</t>
    <rPh sb="0" eb="2">
      <t>ズメン</t>
    </rPh>
    <rPh sb="3" eb="6">
      <t>クケイズ</t>
    </rPh>
    <phoneticPr fontId="21"/>
  </si>
  <si>
    <t>自然エネルギーを直接利用している取り組み
採光利用、通風利用、地熱利用　等</t>
    <rPh sb="0" eb="2">
      <t>シゼン</t>
    </rPh>
    <rPh sb="8" eb="10">
      <t>チョクセツ</t>
    </rPh>
    <rPh sb="10" eb="12">
      <t>リヨウ</t>
    </rPh>
    <rPh sb="16" eb="17">
      <t>ト</t>
    </rPh>
    <rPh sb="18" eb="19">
      <t>ク</t>
    </rPh>
    <rPh sb="21" eb="23">
      <t>サイコウ</t>
    </rPh>
    <rPh sb="23" eb="25">
      <t>リヨウ</t>
    </rPh>
    <rPh sb="26" eb="28">
      <t>ツウフウ</t>
    </rPh>
    <rPh sb="28" eb="30">
      <t>リヨウ</t>
    </rPh>
    <rPh sb="31" eb="33">
      <t>チネツ</t>
    </rPh>
    <rPh sb="33" eb="35">
      <t>リヨウ</t>
    </rPh>
    <rPh sb="36" eb="37">
      <t>トウ</t>
    </rPh>
    <phoneticPr fontId="21"/>
  </si>
  <si>
    <t>自然エネルギー利用の取り組みに関する資料</t>
    <rPh sb="0" eb="2">
      <t>シゼン</t>
    </rPh>
    <rPh sb="7" eb="9">
      <t>リヨウ</t>
    </rPh>
    <rPh sb="10" eb="11">
      <t>ト</t>
    </rPh>
    <rPh sb="12" eb="13">
      <t>ク</t>
    </rPh>
    <rPh sb="15" eb="16">
      <t>カン</t>
    </rPh>
    <rPh sb="18" eb="20">
      <t>シリョウ</t>
    </rPh>
    <phoneticPr fontId="21"/>
  </si>
  <si>
    <t>取り組みなし</t>
    <rPh sb="0" eb="1">
      <t>ト</t>
    </rPh>
    <rPh sb="2" eb="3">
      <t>ク</t>
    </rPh>
    <phoneticPr fontId="21"/>
  </si>
  <si>
    <t>自然エネルギーを変換利用している取り組み
太陽光、太陽熱、風力　等</t>
    <rPh sb="0" eb="2">
      <t>シゼン</t>
    </rPh>
    <rPh sb="8" eb="10">
      <t>ヘンカン</t>
    </rPh>
    <rPh sb="10" eb="12">
      <t>リヨウ</t>
    </rPh>
    <rPh sb="16" eb="17">
      <t>ト</t>
    </rPh>
    <rPh sb="18" eb="19">
      <t>ク</t>
    </rPh>
    <rPh sb="21" eb="24">
      <t>タイヨウコウ</t>
    </rPh>
    <rPh sb="25" eb="28">
      <t>タイヨウネツ</t>
    </rPh>
    <rPh sb="29" eb="31">
      <t>フウリョク</t>
    </rPh>
    <rPh sb="32" eb="33">
      <t>トウ</t>
    </rPh>
    <phoneticPr fontId="21"/>
  </si>
  <si>
    <t>LED照明、高効率空調の採用</t>
    <rPh sb="3" eb="5">
      <t>ショウメイ</t>
    </rPh>
    <rPh sb="6" eb="9">
      <t>コウコウリツ</t>
    </rPh>
    <rPh sb="9" eb="11">
      <t>クウチョウ</t>
    </rPh>
    <rPh sb="12" eb="14">
      <t>サイヨウ</t>
    </rPh>
    <phoneticPr fontId="21"/>
  </si>
  <si>
    <t>省エネ計画書</t>
    <rPh sb="0" eb="1">
      <t>ショウ</t>
    </rPh>
    <rPh sb="3" eb="6">
      <t>ケイカクショ</t>
    </rPh>
    <phoneticPr fontId="21"/>
  </si>
  <si>
    <t>－</t>
    <phoneticPr fontId="21"/>
  </si>
  <si>
    <t>CEC/AC値、ポイント値</t>
    <rPh sb="6" eb="7">
      <t>チ</t>
    </rPh>
    <rPh sb="12" eb="13">
      <t>チ</t>
    </rPh>
    <phoneticPr fontId="21"/>
  </si>
  <si>
    <t>CEC/V値、ポイント値</t>
    <rPh sb="5" eb="6">
      <t>チ</t>
    </rPh>
    <rPh sb="11" eb="12">
      <t>チ</t>
    </rPh>
    <phoneticPr fontId="21"/>
  </si>
  <si>
    <t>CEC/L値、ポイント値</t>
    <rPh sb="5" eb="6">
      <t>チ</t>
    </rPh>
    <rPh sb="11" eb="12">
      <t>チ</t>
    </rPh>
    <phoneticPr fontId="21"/>
  </si>
  <si>
    <t>CEC/HW値、ポイント値</t>
    <rPh sb="6" eb="7">
      <t>チ</t>
    </rPh>
    <rPh sb="12" eb="13">
      <t>チ</t>
    </rPh>
    <phoneticPr fontId="21"/>
  </si>
  <si>
    <t>CEC/EV値、ポイント値</t>
    <rPh sb="6" eb="7">
      <t>チ</t>
    </rPh>
    <rPh sb="12" eb="13">
      <t>チ</t>
    </rPh>
    <phoneticPr fontId="21"/>
  </si>
  <si>
    <t>省エネルギー率</t>
    <rPh sb="0" eb="1">
      <t>ショウ</t>
    </rPh>
    <rPh sb="6" eb="7">
      <t>リツ</t>
    </rPh>
    <phoneticPr fontId="21"/>
  </si>
  <si>
    <t>用途別にエネルギー
消費内訳が分かる。</t>
    <phoneticPr fontId="21"/>
  </si>
  <si>
    <t>使用エネルギーのモニタリング内容</t>
    <rPh sb="0" eb="2">
      <t>シヨウ</t>
    </rPh>
    <rPh sb="14" eb="16">
      <t>ナイヨウ</t>
    </rPh>
    <phoneticPr fontId="21"/>
  </si>
  <si>
    <t>中央監視設備図　等</t>
    <rPh sb="0" eb="2">
      <t>チュウオウ</t>
    </rPh>
    <rPh sb="2" eb="4">
      <t>カンシ</t>
    </rPh>
    <rPh sb="4" eb="6">
      <t>セツビ</t>
    </rPh>
    <rPh sb="6" eb="7">
      <t>ズ</t>
    </rPh>
    <rPh sb="8" eb="9">
      <t>トウ</t>
    </rPh>
    <phoneticPr fontId="21"/>
  </si>
  <si>
    <t>運用管理に関する取り組み</t>
    <rPh sb="0" eb="2">
      <t>ウンヨウ</t>
    </rPh>
    <rPh sb="2" eb="4">
      <t>カンリ</t>
    </rPh>
    <rPh sb="5" eb="6">
      <t>カン</t>
    </rPh>
    <rPh sb="8" eb="9">
      <t>ト</t>
    </rPh>
    <rPh sb="10" eb="11">
      <t>ク</t>
    </rPh>
    <phoneticPr fontId="21"/>
  </si>
  <si>
    <t>運用管理に対する取り組みの有無</t>
    <rPh sb="0" eb="2">
      <t>ウンヨウ</t>
    </rPh>
    <rPh sb="2" eb="4">
      <t>カンリ</t>
    </rPh>
    <rPh sb="5" eb="6">
      <t>タイ</t>
    </rPh>
    <rPh sb="8" eb="9">
      <t>ト</t>
    </rPh>
    <rPh sb="10" eb="11">
      <t>ク</t>
    </rPh>
    <rPh sb="13" eb="15">
      <t>ウム</t>
    </rPh>
    <phoneticPr fontId="21"/>
  </si>
  <si>
    <t>運用計画書　等</t>
    <rPh sb="0" eb="2">
      <t>ウンヨウ</t>
    </rPh>
    <rPh sb="2" eb="5">
      <t>ケイカクショ</t>
    </rPh>
    <rPh sb="6" eb="7">
      <t>トウ</t>
    </rPh>
    <phoneticPr fontId="21"/>
  </si>
  <si>
    <t>図面（特記仕様書：機械設備）</t>
    <rPh sb="0" eb="2">
      <t>ズメン</t>
    </rPh>
    <rPh sb="3" eb="5">
      <t>トッキ</t>
    </rPh>
    <rPh sb="5" eb="8">
      <t>シヨウショ</t>
    </rPh>
    <rPh sb="9" eb="11">
      <t>キカイ</t>
    </rPh>
    <rPh sb="11" eb="13">
      <t>セツビ</t>
    </rPh>
    <phoneticPr fontId="21"/>
  </si>
  <si>
    <t>節水コマ、省水型機器の使用状況の有無</t>
    <rPh sb="0" eb="2">
      <t>セッスイ</t>
    </rPh>
    <rPh sb="5" eb="6">
      <t>ショウ</t>
    </rPh>
    <rPh sb="6" eb="7">
      <t>スイ</t>
    </rPh>
    <rPh sb="7" eb="8">
      <t>ガタ</t>
    </rPh>
    <rPh sb="8" eb="10">
      <t>キキ</t>
    </rPh>
    <rPh sb="11" eb="13">
      <t>シヨウ</t>
    </rPh>
    <rPh sb="13" eb="15">
      <t>ジョウキョウ</t>
    </rPh>
    <rPh sb="16" eb="18">
      <t>ウム</t>
    </rPh>
    <phoneticPr fontId="21"/>
  </si>
  <si>
    <t>特記仕様書（給排水）、衛生機器リスト　等</t>
    <rPh sb="0" eb="2">
      <t>トッキ</t>
    </rPh>
    <rPh sb="2" eb="5">
      <t>シヨウショ</t>
    </rPh>
    <rPh sb="6" eb="9">
      <t>キュウハイスイ</t>
    </rPh>
    <rPh sb="11" eb="13">
      <t>エイセイ</t>
    </rPh>
    <rPh sb="13" eb="15">
      <t>キキ</t>
    </rPh>
    <rPh sb="19" eb="20">
      <t>トウ</t>
    </rPh>
    <phoneticPr fontId="21"/>
  </si>
  <si>
    <t>雨水利用</t>
    <phoneticPr fontId="21"/>
  </si>
  <si>
    <t>図面（給排水設備系統図）,（給排水設備平面図）</t>
    <rPh sb="0" eb="2">
      <t>ズメン</t>
    </rPh>
    <rPh sb="3" eb="6">
      <t>キュウハイスイ</t>
    </rPh>
    <rPh sb="6" eb="8">
      <t>セツビ</t>
    </rPh>
    <rPh sb="8" eb="11">
      <t>ケイトウズ</t>
    </rPh>
    <rPh sb="14" eb="17">
      <t>キュウハイスイ</t>
    </rPh>
    <rPh sb="17" eb="19">
      <t>セツビ</t>
    </rPh>
    <rPh sb="19" eb="22">
      <t>ヘイメンズ</t>
    </rPh>
    <phoneticPr fontId="21"/>
  </si>
  <si>
    <t>雨水利用の取り組みの有無と雨水利用率</t>
    <rPh sb="0" eb="2">
      <t>ウスイ</t>
    </rPh>
    <rPh sb="2" eb="4">
      <t>リヨウ</t>
    </rPh>
    <rPh sb="5" eb="6">
      <t>ト</t>
    </rPh>
    <rPh sb="7" eb="8">
      <t>ク</t>
    </rPh>
    <rPh sb="10" eb="12">
      <t>ウム</t>
    </rPh>
    <rPh sb="13" eb="15">
      <t>ウスイ</t>
    </rPh>
    <rPh sb="15" eb="18">
      <t>リヨウリツ</t>
    </rPh>
    <phoneticPr fontId="21"/>
  </si>
  <si>
    <t>特記仕様書（給排水）、設備図、計算書　等</t>
    <rPh sb="0" eb="2">
      <t>トッキ</t>
    </rPh>
    <rPh sb="2" eb="5">
      <t>シヨウショ</t>
    </rPh>
    <rPh sb="6" eb="9">
      <t>キュウハイスイ</t>
    </rPh>
    <rPh sb="11" eb="14">
      <t>セツビズ</t>
    </rPh>
    <rPh sb="15" eb="18">
      <t>ケイサンショ</t>
    </rPh>
    <rPh sb="19" eb="20">
      <t>トウ</t>
    </rPh>
    <phoneticPr fontId="21"/>
  </si>
  <si>
    <t>システムなし</t>
    <phoneticPr fontId="21"/>
  </si>
  <si>
    <t>雑排水利用、汚水利用の取り組みの有無</t>
    <rPh sb="0" eb="3">
      <t>ザツハイスイ</t>
    </rPh>
    <rPh sb="3" eb="5">
      <t>リヨウ</t>
    </rPh>
    <rPh sb="6" eb="8">
      <t>オスイ</t>
    </rPh>
    <rPh sb="8" eb="10">
      <t>リヨウ</t>
    </rPh>
    <rPh sb="11" eb="12">
      <t>ト</t>
    </rPh>
    <rPh sb="13" eb="14">
      <t>ク</t>
    </rPh>
    <rPh sb="16" eb="18">
      <t>ウム</t>
    </rPh>
    <phoneticPr fontId="21"/>
  </si>
  <si>
    <t>特記仕様書（給排水）、給排水系統図　等</t>
    <rPh sb="11" eb="14">
      <t>キュウハイスイ</t>
    </rPh>
    <rPh sb="14" eb="17">
      <t>ケイトウズ</t>
    </rPh>
    <rPh sb="18" eb="19">
      <t>トウ</t>
    </rPh>
    <phoneticPr fontId="21"/>
  </si>
  <si>
    <t>鉄骨強度490（N/mm2）</t>
    <rPh sb="0" eb="2">
      <t>テッコツ</t>
    </rPh>
    <rPh sb="2" eb="4">
      <t>キョウド</t>
    </rPh>
    <phoneticPr fontId="21"/>
  </si>
  <si>
    <t>図面（構造図）</t>
    <rPh sb="0" eb="2">
      <t>ズメン</t>
    </rPh>
    <rPh sb="3" eb="5">
      <t>コウゾウ</t>
    </rPh>
    <rPh sb="5" eb="6">
      <t>ズ</t>
    </rPh>
    <phoneticPr fontId="21"/>
  </si>
  <si>
    <t>非木造躯体の主要構造部材の躯体強度</t>
    <rPh sb="0" eb="3">
      <t>ヒモクゾウ</t>
    </rPh>
    <rPh sb="3" eb="5">
      <t>クタイ</t>
    </rPh>
    <rPh sb="6" eb="8">
      <t>シュヨウ</t>
    </rPh>
    <rPh sb="8" eb="10">
      <t>コウゾウ</t>
    </rPh>
    <rPh sb="10" eb="12">
      <t>ブザイ</t>
    </rPh>
    <rPh sb="13" eb="15">
      <t>クタイ</t>
    </rPh>
    <rPh sb="15" eb="17">
      <t>キョウド</t>
    </rPh>
    <phoneticPr fontId="21"/>
  </si>
  <si>
    <t>特記仕様書（構造）、構造図　等</t>
    <rPh sb="0" eb="2">
      <t>トッキ</t>
    </rPh>
    <rPh sb="2" eb="5">
      <t>シヨウショ</t>
    </rPh>
    <rPh sb="6" eb="8">
      <t>コウゾウ</t>
    </rPh>
    <rPh sb="10" eb="12">
      <t>コウゾウ</t>
    </rPh>
    <rPh sb="12" eb="13">
      <t>ズ</t>
    </rPh>
    <rPh sb="14" eb="15">
      <t>トウ</t>
    </rPh>
    <phoneticPr fontId="21"/>
  </si>
  <si>
    <t>既存躯体の再利用なし</t>
    <phoneticPr fontId="21"/>
  </si>
  <si>
    <t>既存躯体の利用状況</t>
    <rPh sb="0" eb="2">
      <t>キゾン</t>
    </rPh>
    <rPh sb="2" eb="4">
      <t>クタイ</t>
    </rPh>
    <rPh sb="5" eb="7">
      <t>リヨウ</t>
    </rPh>
    <rPh sb="7" eb="9">
      <t>ジョウキョウ</t>
    </rPh>
    <phoneticPr fontId="21"/>
  </si>
  <si>
    <t>配置図、平面図　等</t>
    <rPh sb="0" eb="3">
      <t>ハイチズ</t>
    </rPh>
    <rPh sb="4" eb="7">
      <t>ヘイメンズ</t>
    </rPh>
    <rPh sb="8" eb="9">
      <t>トウ</t>
    </rPh>
    <phoneticPr fontId="21"/>
  </si>
  <si>
    <t>リサイクル資材を2種類使用</t>
    <rPh sb="5" eb="7">
      <t>シザイ</t>
    </rPh>
    <rPh sb="9" eb="11">
      <t>シュルイ</t>
    </rPh>
    <phoneticPr fontId="21"/>
  </si>
  <si>
    <t>特記仕様書（構造）</t>
    <rPh sb="0" eb="2">
      <t>トッキ</t>
    </rPh>
    <rPh sb="2" eb="5">
      <t>シヨウショ</t>
    </rPh>
    <rPh sb="6" eb="8">
      <t>コウゾウ</t>
    </rPh>
    <phoneticPr fontId="21"/>
  </si>
  <si>
    <t>非木造躯体に使用しているリサイクル資材の種類</t>
    <rPh sb="0" eb="3">
      <t>ヒモクゾウ</t>
    </rPh>
    <rPh sb="3" eb="5">
      <t>クタイ</t>
    </rPh>
    <rPh sb="6" eb="8">
      <t>シヨウ</t>
    </rPh>
    <rPh sb="17" eb="19">
      <t>シザイ</t>
    </rPh>
    <rPh sb="20" eb="22">
      <t>シュルイ</t>
    </rPh>
    <phoneticPr fontId="21"/>
  </si>
  <si>
    <t>特記仕様書（構造）　等</t>
    <rPh sb="0" eb="2">
      <t>トッキ</t>
    </rPh>
    <rPh sb="2" eb="5">
      <t>シヨウショ</t>
    </rPh>
    <rPh sb="6" eb="8">
      <t>コウゾウ</t>
    </rPh>
    <rPh sb="10" eb="11">
      <t>トウ</t>
    </rPh>
    <phoneticPr fontId="21"/>
  </si>
  <si>
    <t>リサイクル資材を6種類使用</t>
    <rPh sb="5" eb="7">
      <t>シザイ</t>
    </rPh>
    <rPh sb="9" eb="10">
      <t>シュ</t>
    </rPh>
    <rPh sb="10" eb="11">
      <t>ルイ</t>
    </rPh>
    <rPh sb="11" eb="13">
      <t>シヨウ</t>
    </rPh>
    <phoneticPr fontId="21"/>
  </si>
  <si>
    <t>図面（仕上表）、取り組み計画書</t>
    <rPh sb="0" eb="2">
      <t>ズメン</t>
    </rPh>
    <rPh sb="3" eb="5">
      <t>シアゲ</t>
    </rPh>
    <rPh sb="5" eb="6">
      <t>オモテ</t>
    </rPh>
    <rPh sb="8" eb="9">
      <t>ト</t>
    </rPh>
    <rPh sb="10" eb="11">
      <t>ク</t>
    </rPh>
    <rPh sb="12" eb="15">
      <t>ケイカクショ</t>
    </rPh>
    <phoneticPr fontId="21"/>
  </si>
  <si>
    <t>非構造材に使用しているリサイクル資材の種類</t>
    <rPh sb="0" eb="1">
      <t>ヒ</t>
    </rPh>
    <rPh sb="1" eb="3">
      <t>コウゾウ</t>
    </rPh>
    <rPh sb="3" eb="4">
      <t>ザイ</t>
    </rPh>
    <rPh sb="5" eb="7">
      <t>シヨウ</t>
    </rPh>
    <rPh sb="16" eb="18">
      <t>シザイ</t>
    </rPh>
    <rPh sb="19" eb="21">
      <t>シュルイ</t>
    </rPh>
    <phoneticPr fontId="21"/>
  </si>
  <si>
    <t>使用比率　50％以上</t>
    <rPh sb="8" eb="10">
      <t>イジョウ</t>
    </rPh>
    <phoneticPr fontId="21"/>
  </si>
  <si>
    <t>木材使用比率計算書</t>
    <rPh sb="0" eb="2">
      <t>モクザイ</t>
    </rPh>
    <rPh sb="2" eb="4">
      <t>シヨウ</t>
    </rPh>
    <rPh sb="4" eb="6">
      <t>ヒリツ</t>
    </rPh>
    <rPh sb="6" eb="9">
      <t>ケイサンショ</t>
    </rPh>
    <phoneticPr fontId="21"/>
  </si>
  <si>
    <t>持続可能な森林から産出された木材の使用比率</t>
    <rPh sb="0" eb="2">
      <t>ジゾク</t>
    </rPh>
    <rPh sb="2" eb="4">
      <t>カノウ</t>
    </rPh>
    <rPh sb="5" eb="7">
      <t>シンリン</t>
    </rPh>
    <rPh sb="9" eb="11">
      <t>サンシュツ</t>
    </rPh>
    <rPh sb="14" eb="16">
      <t>モクザイ</t>
    </rPh>
    <rPh sb="17" eb="19">
      <t>シヨウ</t>
    </rPh>
    <rPh sb="19" eb="21">
      <t>ヒリツ</t>
    </rPh>
    <phoneticPr fontId="21"/>
  </si>
  <si>
    <t>特記仕様書（建築）、
木材使用比率計算書　等</t>
    <rPh sb="0" eb="2">
      <t>トッキ</t>
    </rPh>
    <rPh sb="2" eb="5">
      <t>シヨウショ</t>
    </rPh>
    <rPh sb="6" eb="8">
      <t>ケンチク</t>
    </rPh>
    <rPh sb="11" eb="13">
      <t>モクザイ</t>
    </rPh>
    <rPh sb="13" eb="15">
      <t>シヨウ</t>
    </rPh>
    <rPh sb="15" eb="17">
      <t>ヒリツ</t>
    </rPh>
    <rPh sb="17" eb="20">
      <t>ケイサンショ</t>
    </rPh>
    <rPh sb="21" eb="22">
      <t>トウ</t>
    </rPh>
    <phoneticPr fontId="21"/>
  </si>
  <si>
    <t>再利用できるユニット部材を使用</t>
    <rPh sb="0" eb="3">
      <t>サイリヨウ</t>
    </rPh>
    <rPh sb="10" eb="12">
      <t>ブザイ</t>
    </rPh>
    <rPh sb="13" eb="15">
      <t>シヨウ</t>
    </rPh>
    <phoneticPr fontId="21"/>
  </si>
  <si>
    <t>取り組み計画書</t>
    <rPh sb="0" eb="1">
      <t>ト</t>
    </rPh>
    <rPh sb="2" eb="3">
      <t>ク</t>
    </rPh>
    <rPh sb="4" eb="7">
      <t>ケイカクショ</t>
    </rPh>
    <phoneticPr fontId="21"/>
  </si>
  <si>
    <r>
      <t>解体時のリサイクル促進のための取り組み
　　</t>
    </r>
    <r>
      <rPr>
        <sz val="11"/>
        <color indexed="12"/>
        <rFont val="ＭＳ Ｐゴシック"/>
        <family val="3"/>
        <charset val="128"/>
      </rPr>
      <t>≫ 取り組み表（マニュアル）参照</t>
    </r>
    <rPh sb="0" eb="3">
      <t>カイタイジ</t>
    </rPh>
    <rPh sb="9" eb="11">
      <t>ソクシン</t>
    </rPh>
    <rPh sb="15" eb="16">
      <t>ト</t>
    </rPh>
    <rPh sb="17" eb="18">
      <t>ク</t>
    </rPh>
    <phoneticPr fontId="21"/>
  </si>
  <si>
    <t>リサイクル促進に関する取り組み資料　等</t>
    <rPh sb="5" eb="7">
      <t>ソクシン</t>
    </rPh>
    <rPh sb="8" eb="9">
      <t>カン</t>
    </rPh>
    <rPh sb="11" eb="12">
      <t>ト</t>
    </rPh>
    <rPh sb="13" eb="14">
      <t>ク</t>
    </rPh>
    <rPh sb="15" eb="17">
      <t>シリョウ</t>
    </rPh>
    <rPh sb="18" eb="19">
      <t>トウ</t>
    </rPh>
    <phoneticPr fontId="21"/>
  </si>
  <si>
    <t>含有しない建材を5種類使用</t>
    <rPh sb="0" eb="2">
      <t>ガンユウ</t>
    </rPh>
    <rPh sb="5" eb="7">
      <t>ケンザイ</t>
    </rPh>
    <rPh sb="9" eb="11">
      <t>シュルイ</t>
    </rPh>
    <rPh sb="11" eb="13">
      <t>シヨウ</t>
    </rPh>
    <phoneticPr fontId="21"/>
  </si>
  <si>
    <t>図面（仕上表）、取り組み計画書</t>
    <rPh sb="0" eb="2">
      <t>ズメン</t>
    </rPh>
    <rPh sb="3" eb="5">
      <t>シアゲ</t>
    </rPh>
    <rPh sb="5" eb="6">
      <t>オモテ</t>
    </rPh>
    <rPh sb="8" eb="9">
      <t>ト</t>
    </rPh>
    <rPh sb="10" eb="11">
      <t>ク</t>
    </rPh>
    <rPh sb="12" eb="14">
      <t>ケイカク</t>
    </rPh>
    <rPh sb="14" eb="15">
      <t>ショ</t>
    </rPh>
    <phoneticPr fontId="21"/>
  </si>
  <si>
    <t>化学物質排出把握管理促進法における特定化学物質を含有しない建材の種別</t>
    <rPh sb="0" eb="2">
      <t>カガク</t>
    </rPh>
    <rPh sb="2" eb="4">
      <t>ブッシツ</t>
    </rPh>
    <rPh sb="4" eb="6">
      <t>ハイシュツ</t>
    </rPh>
    <rPh sb="6" eb="8">
      <t>ハアク</t>
    </rPh>
    <rPh sb="8" eb="10">
      <t>カンリ</t>
    </rPh>
    <rPh sb="10" eb="13">
      <t>ソクシンホウ</t>
    </rPh>
    <rPh sb="17" eb="18">
      <t>トク</t>
    </rPh>
    <rPh sb="18" eb="19">
      <t>サダム</t>
    </rPh>
    <rPh sb="19" eb="21">
      <t>カガク</t>
    </rPh>
    <rPh sb="21" eb="23">
      <t>ブッシツ</t>
    </rPh>
    <rPh sb="24" eb="26">
      <t>ガンユウ</t>
    </rPh>
    <rPh sb="29" eb="31">
      <t>ケンザイ</t>
    </rPh>
    <rPh sb="32" eb="34">
      <t>シュベツ</t>
    </rPh>
    <phoneticPr fontId="21"/>
  </si>
  <si>
    <t>ハロン消火剤使用なし</t>
    <rPh sb="3" eb="6">
      <t>ショウカザイ</t>
    </rPh>
    <rPh sb="6" eb="8">
      <t>シヨウ</t>
    </rPh>
    <phoneticPr fontId="21"/>
  </si>
  <si>
    <t>特記仕様書（消火設備）</t>
    <rPh sb="0" eb="2">
      <t>トッキ</t>
    </rPh>
    <rPh sb="2" eb="5">
      <t>シヨウショ</t>
    </rPh>
    <rPh sb="6" eb="8">
      <t>ショウカ</t>
    </rPh>
    <rPh sb="8" eb="10">
      <t>セツビ</t>
    </rPh>
    <phoneticPr fontId="21"/>
  </si>
  <si>
    <t>スプリンクラー以外の消火設備の種類と使用状況</t>
    <rPh sb="7" eb="9">
      <t>イガイ</t>
    </rPh>
    <rPh sb="10" eb="12">
      <t>ショウカ</t>
    </rPh>
    <rPh sb="12" eb="14">
      <t>セツビ</t>
    </rPh>
    <rPh sb="15" eb="17">
      <t>シュルイ</t>
    </rPh>
    <rPh sb="18" eb="20">
      <t>シヨウ</t>
    </rPh>
    <rPh sb="20" eb="22">
      <t>ジョウキョウ</t>
    </rPh>
    <phoneticPr fontId="21"/>
  </si>
  <si>
    <t>特記仕様書（設備）、消火設備系統図　等</t>
    <rPh sb="0" eb="2">
      <t>トッキ</t>
    </rPh>
    <rPh sb="2" eb="5">
      <t>シヨウショ</t>
    </rPh>
    <rPh sb="6" eb="8">
      <t>セツビ</t>
    </rPh>
    <rPh sb="10" eb="12">
      <t>ショウカ</t>
    </rPh>
    <rPh sb="12" eb="14">
      <t>セツビ</t>
    </rPh>
    <rPh sb="14" eb="17">
      <t>ケイトウズ</t>
    </rPh>
    <rPh sb="18" eb="19">
      <t>トウ</t>
    </rPh>
    <phoneticPr fontId="21"/>
  </si>
  <si>
    <t>ODP=0～0.01</t>
    <phoneticPr fontId="21"/>
  </si>
  <si>
    <t>特記仕様書（建築）</t>
    <rPh sb="0" eb="2">
      <t>トッキ</t>
    </rPh>
    <rPh sb="2" eb="5">
      <t>シヨウショ</t>
    </rPh>
    <rPh sb="6" eb="8">
      <t>ケンチク</t>
    </rPh>
    <phoneticPr fontId="21"/>
  </si>
  <si>
    <t>使用している断熱材発泡剤のODP値　等</t>
    <rPh sb="0" eb="2">
      <t>シヨウ</t>
    </rPh>
    <rPh sb="6" eb="9">
      <t>ダンネツザイ</t>
    </rPh>
    <rPh sb="9" eb="12">
      <t>ハッポウザイ</t>
    </rPh>
    <rPh sb="16" eb="17">
      <t>チ</t>
    </rPh>
    <rPh sb="18" eb="19">
      <t>トウ</t>
    </rPh>
    <phoneticPr fontId="21"/>
  </si>
  <si>
    <t>ODP=0</t>
    <phoneticPr fontId="21"/>
  </si>
  <si>
    <t>特記仕様書（空調）</t>
    <rPh sb="0" eb="2">
      <t>トッキ</t>
    </rPh>
    <rPh sb="2" eb="5">
      <t>シヨウショ</t>
    </rPh>
    <rPh sb="6" eb="8">
      <t>クウチョウ</t>
    </rPh>
    <phoneticPr fontId="21"/>
  </si>
  <si>
    <t>冷媒の種類とODP値　等</t>
    <rPh sb="0" eb="2">
      <t>レイバイ</t>
    </rPh>
    <rPh sb="3" eb="5">
      <t>シュルイ</t>
    </rPh>
    <rPh sb="9" eb="10">
      <t>チ</t>
    </rPh>
    <rPh sb="11" eb="12">
      <t>トウ</t>
    </rPh>
    <phoneticPr fontId="21"/>
  </si>
  <si>
    <t>特記仕様書（設備）　等</t>
    <rPh sb="0" eb="2">
      <t>トッキ</t>
    </rPh>
    <rPh sb="2" eb="5">
      <t>シヨウショ</t>
    </rPh>
    <rPh sb="6" eb="8">
      <t>セツビ</t>
    </rPh>
    <rPh sb="10" eb="11">
      <t>トウ</t>
    </rPh>
    <phoneticPr fontId="21"/>
  </si>
  <si>
    <t>高炉セメントの利用、省エネ設備の導入</t>
    <rPh sb="0" eb="2">
      <t>コウロ</t>
    </rPh>
    <rPh sb="7" eb="9">
      <t>リヨウ</t>
    </rPh>
    <rPh sb="10" eb="11">
      <t>ショウ</t>
    </rPh>
    <rPh sb="13" eb="15">
      <t>セツビ</t>
    </rPh>
    <rPh sb="16" eb="18">
      <t>ドウニュウ</t>
    </rPh>
    <phoneticPr fontId="21"/>
  </si>
  <si>
    <t>高炉セメントの使用、高効率な空調の導入　等</t>
    <rPh sb="0" eb="2">
      <t>コウロ</t>
    </rPh>
    <rPh sb="7" eb="9">
      <t>シヨウ</t>
    </rPh>
    <rPh sb="10" eb="13">
      <t>コウコウリツ</t>
    </rPh>
    <rPh sb="14" eb="16">
      <t>クウチョウ</t>
    </rPh>
    <rPh sb="17" eb="19">
      <t>ドウニュウ</t>
    </rPh>
    <rPh sb="20" eb="21">
      <t>トウ</t>
    </rPh>
    <phoneticPr fontId="21"/>
  </si>
  <si>
    <t>燃焼機器使用なし</t>
    <rPh sb="0" eb="2">
      <t>ネンショウ</t>
    </rPh>
    <rPh sb="2" eb="4">
      <t>キキ</t>
    </rPh>
    <rPh sb="4" eb="6">
      <t>シヨウ</t>
    </rPh>
    <phoneticPr fontId="21"/>
  </si>
  <si>
    <t>機器表（設備）、平面図</t>
    <rPh sb="0" eb="2">
      <t>キキ</t>
    </rPh>
    <rPh sb="2" eb="3">
      <t>ヒョウ</t>
    </rPh>
    <rPh sb="4" eb="6">
      <t>セツビ</t>
    </rPh>
    <rPh sb="8" eb="11">
      <t>ヘイメンズ</t>
    </rPh>
    <phoneticPr fontId="21"/>
  </si>
  <si>
    <t>NOｘ、SOx、煤じん等の排出状況（濃度等）</t>
    <rPh sb="8" eb="9">
      <t>バイ</t>
    </rPh>
    <rPh sb="11" eb="12">
      <t>トウ</t>
    </rPh>
    <rPh sb="13" eb="15">
      <t>ハイシュツ</t>
    </rPh>
    <rPh sb="15" eb="17">
      <t>ジョウキョウ</t>
    </rPh>
    <rPh sb="18" eb="20">
      <t>ノウド</t>
    </rPh>
    <rPh sb="20" eb="21">
      <t>トウ</t>
    </rPh>
    <phoneticPr fontId="21"/>
  </si>
  <si>
    <t>事前調査の実施、緑化等による熱的影響の低減</t>
    <rPh sb="0" eb="2">
      <t>ジゼン</t>
    </rPh>
    <rPh sb="2" eb="4">
      <t>チョウサ</t>
    </rPh>
    <rPh sb="5" eb="7">
      <t>ジッシ</t>
    </rPh>
    <rPh sb="8" eb="10">
      <t>リョッカ</t>
    </rPh>
    <rPh sb="10" eb="11">
      <t>トウ</t>
    </rPh>
    <rPh sb="14" eb="15">
      <t>ネツ</t>
    </rPh>
    <rPh sb="15" eb="16">
      <t>テキ</t>
    </rPh>
    <rPh sb="16" eb="18">
      <t>エイキョウ</t>
    </rPh>
    <rPh sb="19" eb="21">
      <t>テイゲン</t>
    </rPh>
    <phoneticPr fontId="21"/>
  </si>
  <si>
    <r>
      <t>卓越風向に対する建築物の状況、緑化率　等
　　</t>
    </r>
    <r>
      <rPr>
        <sz val="11"/>
        <color indexed="12"/>
        <rFont val="ＭＳ Ｐゴシック"/>
        <family val="3"/>
        <charset val="128"/>
      </rPr>
      <t>≫ 取り組み表（マニュアル）参照</t>
    </r>
    <rPh sb="0" eb="2">
      <t>タクエツ</t>
    </rPh>
    <rPh sb="2" eb="4">
      <t>フウコウ</t>
    </rPh>
    <rPh sb="5" eb="6">
      <t>タイ</t>
    </rPh>
    <rPh sb="8" eb="11">
      <t>ケンチクブツ</t>
    </rPh>
    <rPh sb="12" eb="14">
      <t>ジョウキョウ</t>
    </rPh>
    <rPh sb="15" eb="17">
      <t>リョッカ</t>
    </rPh>
    <rPh sb="17" eb="18">
      <t>リツ</t>
    </rPh>
    <rPh sb="19" eb="20">
      <t>トウ</t>
    </rPh>
    <phoneticPr fontId="21"/>
  </si>
  <si>
    <t>配置図、緑化計画図、
その他取り組みに関する資料</t>
    <rPh sb="0" eb="3">
      <t>ハイチズ</t>
    </rPh>
    <rPh sb="4" eb="6">
      <t>リョッカ</t>
    </rPh>
    <rPh sb="6" eb="9">
      <t>ケイカクズ</t>
    </rPh>
    <phoneticPr fontId="21"/>
  </si>
  <si>
    <t>指導された対策を実施</t>
    <rPh sb="0" eb="2">
      <t>シドウ</t>
    </rPh>
    <rPh sb="5" eb="7">
      <t>タイサク</t>
    </rPh>
    <rPh sb="8" eb="10">
      <t>ジッシ</t>
    </rPh>
    <phoneticPr fontId="21"/>
  </si>
  <si>
    <t>雨水の流出抑制対策</t>
    <rPh sb="0" eb="2">
      <t>ウスイ</t>
    </rPh>
    <rPh sb="3" eb="5">
      <t>リュウシュツ</t>
    </rPh>
    <rPh sb="5" eb="7">
      <t>ヨクセイ</t>
    </rPh>
    <rPh sb="7" eb="9">
      <t>タイサク</t>
    </rPh>
    <phoneticPr fontId="21"/>
  </si>
  <si>
    <t>排出基準以下</t>
    <rPh sb="0" eb="2">
      <t>ハイシュツ</t>
    </rPh>
    <rPh sb="2" eb="4">
      <t>キジュン</t>
    </rPh>
    <rPh sb="4" eb="6">
      <t>イカ</t>
    </rPh>
    <phoneticPr fontId="21"/>
  </si>
  <si>
    <t>汚水処理に対する特別な工夫</t>
    <rPh sb="0" eb="2">
      <t>オスイ</t>
    </rPh>
    <rPh sb="2" eb="4">
      <t>ショリ</t>
    </rPh>
    <rPh sb="5" eb="6">
      <t>タイ</t>
    </rPh>
    <rPh sb="8" eb="10">
      <t>トクベツ</t>
    </rPh>
    <rPh sb="11" eb="13">
      <t>クフウ</t>
    </rPh>
    <phoneticPr fontId="21"/>
  </si>
  <si>
    <t>自転車置場の確保、駐車スペース・駐車施設の確保、</t>
    <rPh sb="0" eb="3">
      <t>ジテンシャ</t>
    </rPh>
    <rPh sb="3" eb="4">
      <t>オ</t>
    </rPh>
    <rPh sb="4" eb="5">
      <t>バ</t>
    </rPh>
    <rPh sb="6" eb="8">
      <t>カクホ</t>
    </rPh>
    <rPh sb="9" eb="11">
      <t>チュウシャ</t>
    </rPh>
    <rPh sb="16" eb="18">
      <t>チュウシャ</t>
    </rPh>
    <rPh sb="18" eb="20">
      <t>シセツ</t>
    </rPh>
    <rPh sb="21" eb="23">
      <t>カクホ</t>
    </rPh>
    <phoneticPr fontId="21"/>
  </si>
  <si>
    <t>交通負荷抑制のための取り組み</t>
    <rPh sb="0" eb="2">
      <t>コウツウ</t>
    </rPh>
    <rPh sb="2" eb="4">
      <t>フカ</t>
    </rPh>
    <rPh sb="4" eb="6">
      <t>ヨクセイ</t>
    </rPh>
    <rPh sb="10" eb="11">
      <t>ト</t>
    </rPh>
    <rPh sb="12" eb="13">
      <t>ク</t>
    </rPh>
    <phoneticPr fontId="21"/>
  </si>
  <si>
    <t>分別回収のための整備、設備の設置</t>
    <rPh sb="0" eb="2">
      <t>ブンベツ</t>
    </rPh>
    <rPh sb="2" eb="4">
      <t>カイシュウ</t>
    </rPh>
    <rPh sb="8" eb="10">
      <t>セイビ</t>
    </rPh>
    <rPh sb="11" eb="13">
      <t>セツビ</t>
    </rPh>
    <rPh sb="14" eb="16">
      <t>セッチ</t>
    </rPh>
    <phoneticPr fontId="21"/>
  </si>
  <si>
    <t>取り組み計画書</t>
    <rPh sb="0" eb="1">
      <t>ト</t>
    </rPh>
    <rPh sb="2" eb="3">
      <t>ク</t>
    </rPh>
    <rPh sb="4" eb="6">
      <t>ケイカク</t>
    </rPh>
    <rPh sb="6" eb="7">
      <t>ショ</t>
    </rPh>
    <phoneticPr fontId="21"/>
  </si>
  <si>
    <t>廃棄物量抑制のための取り組み</t>
    <rPh sb="0" eb="3">
      <t>ハイキブツ</t>
    </rPh>
    <rPh sb="3" eb="4">
      <t>リョウ</t>
    </rPh>
    <rPh sb="4" eb="6">
      <t>ヨクセイ</t>
    </rPh>
    <rPh sb="10" eb="11">
      <t>ト</t>
    </rPh>
    <rPh sb="12" eb="13">
      <t>ク</t>
    </rPh>
    <phoneticPr fontId="21"/>
  </si>
  <si>
    <t>規制基準以下</t>
    <phoneticPr fontId="21"/>
  </si>
  <si>
    <t>発生している騒音値（ｄB値）</t>
    <rPh sb="0" eb="2">
      <t>ハッセイ</t>
    </rPh>
    <rPh sb="6" eb="8">
      <t>ソウオン</t>
    </rPh>
    <rPh sb="8" eb="9">
      <t>チ</t>
    </rPh>
    <rPh sb="12" eb="13">
      <t>チ</t>
    </rPh>
    <phoneticPr fontId="21"/>
  </si>
  <si>
    <t>発生している振動値（ｄB値）</t>
    <rPh sb="0" eb="2">
      <t>ハッセイ</t>
    </rPh>
    <rPh sb="6" eb="8">
      <t>シンドウ</t>
    </rPh>
    <rPh sb="8" eb="9">
      <t>チ</t>
    </rPh>
    <rPh sb="12" eb="13">
      <t>チ</t>
    </rPh>
    <phoneticPr fontId="21"/>
  </si>
  <si>
    <t>発生している臭気指数</t>
    <rPh sb="0" eb="2">
      <t>ハッセイ</t>
    </rPh>
    <rPh sb="6" eb="8">
      <t>シュウキ</t>
    </rPh>
    <rPh sb="8" eb="10">
      <t>シスウ</t>
    </rPh>
    <phoneticPr fontId="21"/>
  </si>
  <si>
    <t>事前評価等を実施</t>
    <phoneticPr fontId="21"/>
  </si>
  <si>
    <t>風害抑制に関する取り組み</t>
    <rPh sb="0" eb="2">
      <t>フウガイ</t>
    </rPh>
    <rPh sb="2" eb="4">
      <t>ヨクセイ</t>
    </rPh>
    <rPh sb="5" eb="6">
      <t>カン</t>
    </rPh>
    <rPh sb="8" eb="9">
      <t>ト</t>
    </rPh>
    <rPh sb="10" eb="11">
      <t>ク</t>
    </rPh>
    <phoneticPr fontId="21"/>
  </si>
  <si>
    <t>防砂ネットの設置</t>
    <rPh sb="0" eb="2">
      <t>ボウサ</t>
    </rPh>
    <rPh sb="6" eb="8">
      <t>セッチ</t>
    </rPh>
    <phoneticPr fontId="21"/>
  </si>
  <si>
    <t>配置図</t>
    <rPh sb="0" eb="3">
      <t>ハイチズ</t>
    </rPh>
    <phoneticPr fontId="21"/>
  </si>
  <si>
    <t>日影規制をクリア</t>
    <rPh sb="0" eb="2">
      <t>ヒカゲ</t>
    </rPh>
    <rPh sb="2" eb="4">
      <t>キセイ</t>
    </rPh>
    <phoneticPr fontId="21"/>
  </si>
  <si>
    <t>日影規制に対する適合状況</t>
    <rPh sb="0" eb="2">
      <t>ヒカゲ</t>
    </rPh>
    <rPh sb="2" eb="4">
      <t>キセイ</t>
    </rPh>
    <rPh sb="5" eb="6">
      <t>タイ</t>
    </rPh>
    <rPh sb="8" eb="10">
      <t>テキゴウ</t>
    </rPh>
    <rPh sb="10" eb="12">
      <t>ジョウキョウ</t>
    </rPh>
    <phoneticPr fontId="21"/>
  </si>
  <si>
    <t>光害対策ガイドライン、広告物照明の取扱いの一部を満足</t>
    <rPh sb="0" eb="1">
      <t>ヒカリ</t>
    </rPh>
    <rPh sb="1" eb="2">
      <t>ガイ</t>
    </rPh>
    <rPh sb="2" eb="4">
      <t>タイサク</t>
    </rPh>
    <rPh sb="11" eb="14">
      <t>コウコクブツ</t>
    </rPh>
    <rPh sb="14" eb="16">
      <t>ショウメイ</t>
    </rPh>
    <rPh sb="17" eb="19">
      <t>トリアツカ</t>
    </rPh>
    <rPh sb="21" eb="23">
      <t>イチブ</t>
    </rPh>
    <rPh sb="24" eb="26">
      <t>マンゾク</t>
    </rPh>
    <phoneticPr fontId="21"/>
  </si>
  <si>
    <t>光害対策ガイドラインのチェック表</t>
    <rPh sb="0" eb="1">
      <t>ヒカリ</t>
    </rPh>
    <rPh sb="1" eb="2">
      <t>ガイ</t>
    </rPh>
    <phoneticPr fontId="21"/>
  </si>
  <si>
    <t>光害対策に関する取り組み</t>
    <rPh sb="0" eb="1">
      <t>ヒカリ</t>
    </rPh>
    <rPh sb="1" eb="2">
      <t>ガイ</t>
    </rPh>
    <rPh sb="2" eb="4">
      <t>タイサク</t>
    </rPh>
    <rPh sb="5" eb="6">
      <t>カン</t>
    </rPh>
    <rPh sb="8" eb="9">
      <t>ト</t>
    </rPh>
    <rPh sb="10" eb="11">
      <t>ク</t>
    </rPh>
    <phoneticPr fontId="21"/>
  </si>
  <si>
    <t>光害対策ガイドラインのチェック表</t>
    <rPh sb="0" eb="1">
      <t>ヒカリ</t>
    </rPh>
    <rPh sb="1" eb="2">
      <t>ガイ</t>
    </rPh>
    <rPh sb="2" eb="4">
      <t>タイサク</t>
    </rPh>
    <rPh sb="15" eb="16">
      <t>ヒョウ</t>
    </rPh>
    <phoneticPr fontId="21"/>
  </si>
  <si>
    <t>影響なし</t>
    <phoneticPr fontId="21"/>
  </si>
  <si>
    <t>建物外壁による反射光（グレア）対策と状況</t>
    <rPh sb="0" eb="2">
      <t>タテモノ</t>
    </rPh>
    <rPh sb="2" eb="4">
      <t>ガイヘキ</t>
    </rPh>
    <rPh sb="7" eb="10">
      <t>ハンシャコウ</t>
    </rPh>
    <rPh sb="15" eb="17">
      <t>タイサク</t>
    </rPh>
    <rPh sb="18" eb="20">
      <t>ジョウキョウ</t>
    </rPh>
    <phoneticPr fontId="21"/>
  </si>
  <si>
    <t>◎：設計概要が記載された添付図書の提出が必須である項目（評価対象外の項目は除く。）</t>
    <rPh sb="2" eb="4">
      <t>セッケイ</t>
    </rPh>
    <rPh sb="4" eb="6">
      <t>ガイヨウ</t>
    </rPh>
    <rPh sb="7" eb="9">
      <t>キサイ</t>
    </rPh>
    <rPh sb="12" eb="14">
      <t>テンプ</t>
    </rPh>
    <rPh sb="17" eb="19">
      <t>テイシュツ</t>
    </rPh>
    <rPh sb="20" eb="22">
      <t>ヒッス</t>
    </rPh>
    <rPh sb="25" eb="27">
      <t>コウモク</t>
    </rPh>
    <rPh sb="28" eb="30">
      <t>ヒョウカ</t>
    </rPh>
    <rPh sb="30" eb="33">
      <t>タイショウガイ</t>
    </rPh>
    <rPh sb="34" eb="36">
      <t>コウモク</t>
    </rPh>
    <rPh sb="37" eb="38">
      <t>ノゾ</t>
    </rPh>
    <phoneticPr fontId="21"/>
  </si>
  <si>
    <r>
      <t>評価対象用途</t>
    </r>
    <r>
      <rPr>
        <vertAlign val="superscript"/>
        <sz val="11"/>
        <rFont val="ＭＳ Ｐゴシック"/>
        <family val="3"/>
        <charset val="128"/>
      </rPr>
      <t>※3</t>
    </r>
    <rPh sb="0" eb="2">
      <t>ヒョウカ</t>
    </rPh>
    <rPh sb="2" eb="4">
      <t>タイショウ</t>
    </rPh>
    <rPh sb="4" eb="6">
      <t>ヨウト</t>
    </rPh>
    <phoneticPr fontId="21"/>
  </si>
  <si>
    <t>集会所用途のうち、公会堂、劇場、映画館等以外で暗騒音対策が不要なもの
学校（小中高）用途のうち、教室以外</t>
    <rPh sb="0" eb="3">
      <t>シュウカイジョ</t>
    </rPh>
    <rPh sb="3" eb="5">
      <t>ヨウト</t>
    </rPh>
    <rPh sb="9" eb="12">
      <t>コウカイドウ</t>
    </rPh>
    <rPh sb="13" eb="15">
      <t>ゲキジョウ</t>
    </rPh>
    <rPh sb="16" eb="19">
      <t>エイガカン</t>
    </rPh>
    <rPh sb="19" eb="20">
      <t>トウ</t>
    </rPh>
    <rPh sb="20" eb="22">
      <t>イガイ</t>
    </rPh>
    <rPh sb="23" eb="24">
      <t>アン</t>
    </rPh>
    <rPh sb="24" eb="26">
      <t>ソウオン</t>
    </rPh>
    <rPh sb="26" eb="28">
      <t>タイサク</t>
    </rPh>
    <rPh sb="29" eb="31">
      <t>フヨウ</t>
    </rPh>
    <rPh sb="35" eb="37">
      <t>ガッコウ</t>
    </rPh>
    <rPh sb="38" eb="41">
      <t>ショウチュウコウ</t>
    </rPh>
    <rPh sb="42" eb="44">
      <t>ヨウト</t>
    </rPh>
    <rPh sb="48" eb="50">
      <t>キョウシツ</t>
    </rPh>
    <rPh sb="50" eb="52">
      <t>イガイ</t>
    </rPh>
    <phoneticPr fontId="1"/>
  </si>
  <si>
    <t>評価対象となる居室に全く開口部がない場合</t>
    <rPh sb="0" eb="2">
      <t>ヒョウカ</t>
    </rPh>
    <rPh sb="2" eb="4">
      <t>タイショウ</t>
    </rPh>
    <rPh sb="7" eb="9">
      <t>キョシツ</t>
    </rPh>
    <rPh sb="12" eb="15">
      <t>カイコウブ</t>
    </rPh>
    <rPh sb="18" eb="20">
      <t>バアイ</t>
    </rPh>
    <phoneticPr fontId="1"/>
  </si>
  <si>
    <t>集会所用途のうち、公会堂、劇場、映画館等以外で暗騒音対策が不要なもの</t>
    <rPh sb="0" eb="3">
      <t>シュウカイジョ</t>
    </rPh>
    <rPh sb="3" eb="5">
      <t>ヨウト</t>
    </rPh>
    <rPh sb="9" eb="12">
      <t>コウカイドウ</t>
    </rPh>
    <rPh sb="13" eb="15">
      <t>ゲキジョウ</t>
    </rPh>
    <rPh sb="16" eb="19">
      <t>エイガカン</t>
    </rPh>
    <rPh sb="19" eb="20">
      <t>トウ</t>
    </rPh>
    <rPh sb="20" eb="22">
      <t>イガイ</t>
    </rPh>
    <rPh sb="23" eb="24">
      <t>アン</t>
    </rPh>
    <rPh sb="24" eb="26">
      <t>ソウオン</t>
    </rPh>
    <rPh sb="26" eb="28">
      <t>タイサク</t>
    </rPh>
    <rPh sb="29" eb="31">
      <t>フヨウ</t>
    </rPh>
    <phoneticPr fontId="1"/>
  </si>
  <si>
    <t>住宅用途のうち、空調機器が居住者設置による場合</t>
    <rPh sb="0" eb="2">
      <t>ジュウタク</t>
    </rPh>
    <rPh sb="2" eb="4">
      <t>ヨウト</t>
    </rPh>
    <rPh sb="8" eb="10">
      <t>クウチョウ</t>
    </rPh>
    <rPh sb="10" eb="12">
      <t>キキ</t>
    </rPh>
    <rPh sb="13" eb="16">
      <t>キョジュウシャ</t>
    </rPh>
    <rPh sb="16" eb="18">
      <t>セッチ</t>
    </rPh>
    <rPh sb="21" eb="23">
      <t>バアイ</t>
    </rPh>
    <phoneticPr fontId="1"/>
  </si>
  <si>
    <t>住宅用途のうち、照明機器が居住者設置による場合</t>
    <rPh sb="0" eb="2">
      <t>ジュウタク</t>
    </rPh>
    <rPh sb="2" eb="4">
      <t>ヨウト</t>
    </rPh>
    <rPh sb="8" eb="10">
      <t>ショウメイ</t>
    </rPh>
    <rPh sb="10" eb="12">
      <t>キキ</t>
    </rPh>
    <rPh sb="13" eb="16">
      <t>キョジュウシャ</t>
    </rPh>
    <rPh sb="16" eb="18">
      <t>セッチ</t>
    </rPh>
    <rPh sb="21" eb="23">
      <t>バアイ</t>
    </rPh>
    <phoneticPr fontId="1"/>
  </si>
  <si>
    <t>建物に換気設備がない場合</t>
    <rPh sb="0" eb="2">
      <t>タテモノ</t>
    </rPh>
    <rPh sb="3" eb="5">
      <t>カンキ</t>
    </rPh>
    <rPh sb="5" eb="7">
      <t>セツビ</t>
    </rPh>
    <rPh sb="10" eb="12">
      <t>バアイ</t>
    </rPh>
    <phoneticPr fontId="1"/>
  </si>
  <si>
    <t>建築物衛生法の対象となっていない場合</t>
    <rPh sb="0" eb="3">
      <t>ケンチクブツ</t>
    </rPh>
    <rPh sb="3" eb="5">
      <t>エイセイ</t>
    </rPh>
    <rPh sb="5" eb="6">
      <t>ホウ</t>
    </rPh>
    <rPh sb="7" eb="9">
      <t>タイショウ</t>
    </rPh>
    <rPh sb="16" eb="18">
      <t>バアイ</t>
    </rPh>
    <phoneticPr fontId="1"/>
  </si>
  <si>
    <t>延べ面積2,000㎡未満の小規模建築の場合</t>
    <rPh sb="0" eb="1">
      <t>ノ</t>
    </rPh>
    <rPh sb="2" eb="4">
      <t>メンセキ</t>
    </rPh>
    <rPh sb="10" eb="12">
      <t>ミマン</t>
    </rPh>
    <rPh sb="13" eb="16">
      <t>ショウキボ</t>
    </rPh>
    <rPh sb="16" eb="18">
      <t>ケンチク</t>
    </rPh>
    <rPh sb="19" eb="21">
      <t>バアイ</t>
    </rPh>
    <phoneticPr fontId="1"/>
  </si>
  <si>
    <t>主要構造部が木造躯体の場合</t>
    <rPh sb="0" eb="2">
      <t>シュヨウ</t>
    </rPh>
    <rPh sb="2" eb="4">
      <t>コウゾウ</t>
    </rPh>
    <rPh sb="4" eb="5">
      <t>ブ</t>
    </rPh>
    <rPh sb="6" eb="8">
      <t>モクゾウ</t>
    </rPh>
    <rPh sb="8" eb="10">
      <t>クタイ</t>
    </rPh>
    <rPh sb="11" eb="13">
      <t>バアイ</t>
    </rPh>
    <phoneticPr fontId="1"/>
  </si>
  <si>
    <t>仮設として建築躯体を再利用している場合</t>
    <rPh sb="0" eb="2">
      <t>カセツ</t>
    </rPh>
    <rPh sb="5" eb="7">
      <t>ケンチク</t>
    </rPh>
    <rPh sb="7" eb="9">
      <t>クタイ</t>
    </rPh>
    <rPh sb="10" eb="13">
      <t>サイリヨウ</t>
    </rPh>
    <rPh sb="17" eb="19">
      <t>バアイ</t>
    </rPh>
    <phoneticPr fontId="1"/>
  </si>
  <si>
    <t>木材を使用していない場合</t>
    <rPh sb="0" eb="2">
      <t>モクザイ</t>
    </rPh>
    <rPh sb="3" eb="5">
      <t>シヨウ</t>
    </rPh>
    <rPh sb="10" eb="12">
      <t>バアイ</t>
    </rPh>
    <phoneticPr fontId="1"/>
  </si>
  <si>
    <t>消火設備が全く無い場合、又は
スプリンクラーのみの場合</t>
    <rPh sb="0" eb="2">
      <t>ショウカ</t>
    </rPh>
    <rPh sb="2" eb="4">
      <t>セツビ</t>
    </rPh>
    <rPh sb="5" eb="6">
      <t>マッタ</t>
    </rPh>
    <rPh sb="7" eb="8">
      <t>ナ</t>
    </rPh>
    <rPh sb="9" eb="11">
      <t>バアイ</t>
    </rPh>
    <rPh sb="12" eb="13">
      <t>マタ</t>
    </rPh>
    <rPh sb="25" eb="27">
      <t>バアイ</t>
    </rPh>
    <phoneticPr fontId="1"/>
  </si>
  <si>
    <t>冷媒ガスを使用していない場合</t>
    <rPh sb="0" eb="2">
      <t>レイバイ</t>
    </rPh>
    <rPh sb="5" eb="7">
      <t>シヨウ</t>
    </rPh>
    <rPh sb="12" eb="14">
      <t>バアイ</t>
    </rPh>
    <phoneticPr fontId="1"/>
  </si>
  <si>
    <t>雨水流出抑制に関する行政指導がない地域</t>
    <rPh sb="0" eb="2">
      <t>ウスイ</t>
    </rPh>
    <rPh sb="2" eb="4">
      <t>リュウシュツ</t>
    </rPh>
    <rPh sb="4" eb="6">
      <t>ヨクセイ</t>
    </rPh>
    <rPh sb="7" eb="8">
      <t>カン</t>
    </rPh>
    <rPh sb="10" eb="12">
      <t>ギョウセイ</t>
    </rPh>
    <rPh sb="12" eb="14">
      <t>シドウ</t>
    </rPh>
    <rPh sb="17" eb="19">
      <t>チイキ</t>
    </rPh>
    <phoneticPr fontId="1"/>
  </si>
  <si>
    <t>振動規制法に定める特定施設を含まない建物、又は、大規模小売店舗立地法の規制対象とならない建物</t>
    <rPh sb="0" eb="2">
      <t>シンドウ</t>
    </rPh>
    <rPh sb="2" eb="5">
      <t>キセイホウ</t>
    </rPh>
    <rPh sb="6" eb="7">
      <t>サダ</t>
    </rPh>
    <rPh sb="9" eb="11">
      <t>トクテイ</t>
    </rPh>
    <rPh sb="11" eb="13">
      <t>シセツ</t>
    </rPh>
    <rPh sb="14" eb="15">
      <t>フク</t>
    </rPh>
    <rPh sb="18" eb="20">
      <t>タテモノ</t>
    </rPh>
    <rPh sb="21" eb="22">
      <t>マタ</t>
    </rPh>
    <rPh sb="24" eb="27">
      <t>ダイキボ</t>
    </rPh>
    <rPh sb="27" eb="29">
      <t>コウリ</t>
    </rPh>
    <rPh sb="29" eb="31">
      <t>テンポ</t>
    </rPh>
    <rPh sb="31" eb="33">
      <t>リッチ</t>
    </rPh>
    <rPh sb="33" eb="34">
      <t>ホウ</t>
    </rPh>
    <rPh sb="35" eb="37">
      <t>キセイ</t>
    </rPh>
    <rPh sb="37" eb="39">
      <t>タイショウ</t>
    </rPh>
    <rPh sb="44" eb="46">
      <t>タテモノ</t>
    </rPh>
    <phoneticPr fontId="1"/>
  </si>
  <si>
    <t>悪臭防止法に定める特定悪臭物質の取り扱いをしない建物</t>
    <rPh sb="0" eb="2">
      <t>アクシュウ</t>
    </rPh>
    <rPh sb="2" eb="5">
      <t>ボウシホウ</t>
    </rPh>
    <rPh sb="6" eb="7">
      <t>サダ</t>
    </rPh>
    <rPh sb="9" eb="11">
      <t>トクテイ</t>
    </rPh>
    <rPh sb="11" eb="13">
      <t>アクシュウ</t>
    </rPh>
    <rPh sb="13" eb="15">
      <t>ブッシツ</t>
    </rPh>
    <rPh sb="16" eb="17">
      <t>ト</t>
    </rPh>
    <rPh sb="18" eb="19">
      <t>アツカ</t>
    </rPh>
    <rPh sb="24" eb="26">
      <t>タテモノ</t>
    </rPh>
    <phoneticPr fontId="1"/>
  </si>
  <si>
    <t>学校用途のうち、学校（大学等）の場合</t>
    <rPh sb="0" eb="2">
      <t>ガッコウ</t>
    </rPh>
    <rPh sb="2" eb="4">
      <t>ヨウト</t>
    </rPh>
    <rPh sb="8" eb="10">
      <t>ガッコウ</t>
    </rPh>
    <rPh sb="11" eb="14">
      <t>ダイガクナド</t>
    </rPh>
    <rPh sb="16" eb="18">
      <t>バアイ</t>
    </rPh>
    <phoneticPr fontId="1"/>
  </si>
  <si>
    <t>★</t>
    <phoneticPr fontId="21"/>
  </si>
  <si>
    <t>夏期：26℃、冬期：22℃</t>
    <phoneticPr fontId="21"/>
  </si>
  <si>
    <t>★</t>
    <phoneticPr fontId="21"/>
  </si>
  <si>
    <t>★</t>
    <phoneticPr fontId="21"/>
  </si>
  <si>
    <t>◎</t>
    <phoneticPr fontId="21"/>
  </si>
  <si>
    <t>ルート確保されていない</t>
    <phoneticPr fontId="21"/>
  </si>
  <si>
    <t>バックアップスペース計画なし</t>
    <phoneticPr fontId="21"/>
  </si>
  <si>
    <t>基本方針あり</t>
    <phoneticPr fontId="21"/>
  </si>
  <si>
    <t>節水コマ、節水型機器</t>
    <phoneticPr fontId="21"/>
  </si>
  <si>
    <t>47dB(A)、一般事務室</t>
    <rPh sb="8" eb="10">
      <t>イッパン</t>
    </rPh>
    <rPh sb="10" eb="13">
      <t>ジムシツ</t>
    </rPh>
    <phoneticPr fontId="1"/>
  </si>
  <si>
    <t>CASBEE熊本（新築）マニュアル　Ⅲ-5ページ
（参考）室内許容騒音レベル</t>
    <rPh sb="6" eb="8">
      <t>クマモト</t>
    </rPh>
    <rPh sb="9" eb="11">
      <t>シンチク</t>
    </rPh>
    <rPh sb="26" eb="28">
      <t>サンコウ</t>
    </rPh>
    <rPh sb="29" eb="31">
      <t>シツナイ</t>
    </rPh>
    <rPh sb="31" eb="33">
      <t>キョヨウ</t>
    </rPh>
    <rPh sb="33" eb="35">
      <t>ソウオン</t>
    </rPh>
    <phoneticPr fontId="1"/>
  </si>
  <si>
    <t>目標とする暗騒音レベル（dB(A)値）、
想定する部屋仕様　等</t>
    <rPh sb="0" eb="2">
      <t>モクヒョウ</t>
    </rPh>
    <rPh sb="5" eb="6">
      <t>アン</t>
    </rPh>
    <rPh sb="6" eb="8">
      <t>ソウオン</t>
    </rPh>
    <rPh sb="17" eb="18">
      <t>チ</t>
    </rPh>
    <rPh sb="21" eb="23">
      <t>ソウテイ</t>
    </rPh>
    <rPh sb="25" eb="27">
      <t>ヘヤ</t>
    </rPh>
    <rPh sb="27" eb="29">
      <t>シヨウ</t>
    </rPh>
    <rPh sb="30" eb="31">
      <t>トウ</t>
    </rPh>
    <phoneticPr fontId="1"/>
  </si>
  <si>
    <t>特記仕様書（建築）、配置図　等</t>
    <rPh sb="0" eb="2">
      <t>トッキ</t>
    </rPh>
    <rPh sb="2" eb="5">
      <t>シヨウショ</t>
    </rPh>
    <rPh sb="6" eb="8">
      <t>ケンチク</t>
    </rPh>
    <rPh sb="10" eb="12">
      <t>ハイチ</t>
    </rPh>
    <rPh sb="12" eb="13">
      <t>ズ</t>
    </rPh>
    <rPh sb="14" eb="15">
      <t>トウ</t>
    </rPh>
    <phoneticPr fontId="1"/>
  </si>
  <si>
    <t>▲</t>
  </si>
  <si>
    <t>熱負荷抑制に対する具体的な取り組み
住宅性能表示基準－省エネルギー対策等級</t>
    <rPh sb="0" eb="1">
      <t>ネツ</t>
    </rPh>
    <rPh sb="1" eb="3">
      <t>フカ</t>
    </rPh>
    <rPh sb="3" eb="5">
      <t>ヨクセイ</t>
    </rPh>
    <rPh sb="6" eb="7">
      <t>タイ</t>
    </rPh>
    <rPh sb="9" eb="12">
      <t>グタイテキ</t>
    </rPh>
    <rPh sb="13" eb="14">
      <t>ト</t>
    </rPh>
    <rPh sb="15" eb="16">
      <t>ク</t>
    </rPh>
    <rPh sb="27" eb="28">
      <t>ショウ</t>
    </rPh>
    <phoneticPr fontId="21"/>
  </si>
  <si>
    <t>ハイサイドライトの設置</t>
    <rPh sb="9" eb="11">
      <t>セッチ</t>
    </rPh>
    <phoneticPr fontId="1"/>
  </si>
  <si>
    <t>図面（矩計図）</t>
    <rPh sb="0" eb="2">
      <t>ズメン</t>
    </rPh>
    <rPh sb="3" eb="6">
      <t>クケイズ</t>
    </rPh>
    <phoneticPr fontId="1"/>
  </si>
  <si>
    <t>自然エネルギーを直接利用している取り組み
採光利用、通風利用、地熱利用　等</t>
    <rPh sb="0" eb="2">
      <t>シゼン</t>
    </rPh>
    <rPh sb="8" eb="10">
      <t>チョクセツ</t>
    </rPh>
    <rPh sb="10" eb="12">
      <t>リヨウ</t>
    </rPh>
    <rPh sb="16" eb="17">
      <t>ト</t>
    </rPh>
    <rPh sb="18" eb="19">
      <t>ク</t>
    </rPh>
    <rPh sb="21" eb="23">
      <t>サイコウ</t>
    </rPh>
    <rPh sb="23" eb="25">
      <t>リヨウ</t>
    </rPh>
    <rPh sb="26" eb="28">
      <t>ツウフウ</t>
    </rPh>
    <rPh sb="28" eb="30">
      <t>リヨウ</t>
    </rPh>
    <rPh sb="31" eb="33">
      <t>チネツ</t>
    </rPh>
    <rPh sb="33" eb="35">
      <t>リヨウ</t>
    </rPh>
    <rPh sb="36" eb="37">
      <t>トウ</t>
    </rPh>
    <phoneticPr fontId="1"/>
  </si>
  <si>
    <t>★</t>
  </si>
  <si>
    <t>一次エネルギー消費量の評価を高めるための具体的な取り組み</t>
    <rPh sb="0" eb="2">
      <t>イチジ</t>
    </rPh>
    <rPh sb="7" eb="10">
      <t>ショウヒリョウ</t>
    </rPh>
    <rPh sb="11" eb="13">
      <t>ヒョウカ</t>
    </rPh>
    <rPh sb="14" eb="15">
      <t>タカ</t>
    </rPh>
    <rPh sb="20" eb="23">
      <t>グタイテキ</t>
    </rPh>
    <rPh sb="24" eb="25">
      <t>ト</t>
    </rPh>
    <rPh sb="26" eb="27">
      <t>ク</t>
    </rPh>
    <phoneticPr fontId="21"/>
  </si>
  <si>
    <t>省エネ計画書、建具表</t>
    <rPh sb="0" eb="1">
      <t>ショウ</t>
    </rPh>
    <rPh sb="3" eb="6">
      <t>ケイカクショ</t>
    </rPh>
    <phoneticPr fontId="21"/>
  </si>
  <si>
    <t>省エネ計画書、算定プログラム、図面（電気、空調）</t>
    <rPh sb="0" eb="1">
      <t>ショウ</t>
    </rPh>
    <rPh sb="3" eb="6">
      <t>ケイカクショ</t>
    </rPh>
    <rPh sb="7" eb="9">
      <t>サンテイ</t>
    </rPh>
    <phoneticPr fontId="21"/>
  </si>
  <si>
    <r>
      <t>CASBEE-住戸ユニットにおけるLR</t>
    </r>
    <r>
      <rPr>
        <sz val="8"/>
        <color rgb="FFFF0000"/>
        <rFont val="ＭＳ Ｐゴシック"/>
        <family val="3"/>
        <charset val="128"/>
      </rPr>
      <t>HU</t>
    </r>
    <r>
      <rPr>
        <sz val="11"/>
        <color rgb="FFFF0000"/>
        <rFont val="ＭＳ Ｐゴシック"/>
        <family val="3"/>
        <charset val="128"/>
      </rPr>
      <t>エネルギーの管理と制御による評価</t>
    </r>
    <rPh sb="7" eb="9">
      <t>ジュウコ</t>
    </rPh>
    <rPh sb="27" eb="29">
      <t>カンリ</t>
    </rPh>
    <rPh sb="30" eb="32">
      <t>セイギョ</t>
    </rPh>
    <rPh sb="35" eb="37">
      <t>ヒョウカ</t>
    </rPh>
    <phoneticPr fontId="21"/>
  </si>
  <si>
    <r>
      <t>CASBEE-住戸ユニットにおけるLR</t>
    </r>
    <r>
      <rPr>
        <sz val="8"/>
        <color rgb="FFFF0000"/>
        <rFont val="ＭＳ Ｐゴシック"/>
        <family val="3"/>
        <charset val="128"/>
      </rPr>
      <t>HU</t>
    </r>
    <r>
      <rPr>
        <sz val="11"/>
        <color rgb="FFFF0000"/>
        <rFont val="ＭＳ Ｐゴシック"/>
        <family val="3"/>
        <charset val="128"/>
      </rPr>
      <t>住まい方による評価</t>
    </r>
    <rPh sb="7" eb="9">
      <t>ジュウコ</t>
    </rPh>
    <rPh sb="21" eb="22">
      <t>ス</t>
    </rPh>
    <rPh sb="24" eb="25">
      <t>カタ</t>
    </rPh>
    <rPh sb="28" eb="30">
      <t>ヒョウカ</t>
    </rPh>
    <phoneticPr fontId="21"/>
  </si>
  <si>
    <r>
      <t>■建築物環境配慮制度における配慮項目の設計仕様の入力表　</t>
    </r>
    <r>
      <rPr>
        <b/>
        <sz val="12"/>
        <color indexed="10"/>
        <rFont val="ＭＳ Ｐゴシック"/>
        <family val="3"/>
        <charset val="128"/>
      </rPr>
      <t>《新築》</t>
    </r>
    <rPh sb="1" eb="4">
      <t>ケンチクブツ</t>
    </rPh>
    <rPh sb="4" eb="6">
      <t>カンキョウ</t>
    </rPh>
    <rPh sb="6" eb="8">
      <t>ハイリョ</t>
    </rPh>
    <rPh sb="8" eb="10">
      <t>セイド</t>
    </rPh>
    <rPh sb="14" eb="16">
      <t>ハイリョ</t>
    </rPh>
    <rPh sb="16" eb="18">
      <t>コウモク</t>
    </rPh>
    <rPh sb="19" eb="21">
      <t>セッケイ</t>
    </rPh>
    <rPh sb="21" eb="23">
      <t>シヨウ</t>
    </rPh>
    <rPh sb="24" eb="26">
      <t>ニュウリョク</t>
    </rPh>
    <rPh sb="26" eb="27">
      <t>ヒョウ</t>
    </rPh>
    <phoneticPr fontId="21"/>
  </si>
  <si>
    <t>設計仕様確認支援ツール</t>
    <rPh sb="0" eb="2">
      <t>セッケイ</t>
    </rPh>
    <rPh sb="2" eb="4">
      <t>シヨウ</t>
    </rPh>
    <rPh sb="4" eb="6">
      <t>カクニン</t>
    </rPh>
    <rPh sb="6" eb="8">
      <t>シエン</t>
    </rPh>
    <phoneticPr fontId="21"/>
  </si>
  <si>
    <t>【提出書類の作成・確認の流れ】</t>
    <rPh sb="1" eb="3">
      <t>テイシュツ</t>
    </rPh>
    <rPh sb="3" eb="5">
      <t>ショルイ</t>
    </rPh>
    <rPh sb="6" eb="8">
      <t>サクセイ</t>
    </rPh>
    <rPh sb="9" eb="11">
      <t>カクニン</t>
    </rPh>
    <rPh sb="12" eb="13">
      <t>ナガ</t>
    </rPh>
    <phoneticPr fontId="21"/>
  </si>
  <si>
    <t>■</t>
    <phoneticPr fontId="21"/>
  </si>
  <si>
    <t>本ツールは、「CASBEE熊本」による的確な評価の実施を支援するために作成したツールです。</t>
    <rPh sb="0" eb="1">
      <t>ホン</t>
    </rPh>
    <rPh sb="13" eb="15">
      <t>クマモト</t>
    </rPh>
    <rPh sb="19" eb="21">
      <t>テキカク</t>
    </rPh>
    <rPh sb="22" eb="24">
      <t>ヒョウカ</t>
    </rPh>
    <rPh sb="25" eb="27">
      <t>ジッシ</t>
    </rPh>
    <rPh sb="28" eb="30">
      <t>シエン</t>
    </rPh>
    <rPh sb="35" eb="37">
      <t>サクセイ</t>
    </rPh>
    <phoneticPr fontId="21"/>
  </si>
  <si>
    <t>評価内容の確認資料としても利用しますので、「CASBEE熊本」の添付資料と合わせて、本ツールのデータを提出してください。</t>
    <rPh sb="0" eb="2">
      <t>ヒョウカ</t>
    </rPh>
    <rPh sb="2" eb="4">
      <t>ナイヨウ</t>
    </rPh>
    <rPh sb="5" eb="7">
      <t>カクニン</t>
    </rPh>
    <rPh sb="7" eb="9">
      <t>シリョウ</t>
    </rPh>
    <rPh sb="13" eb="15">
      <t>リヨウ</t>
    </rPh>
    <rPh sb="28" eb="30">
      <t>クマモト</t>
    </rPh>
    <rPh sb="32" eb="34">
      <t>テンプ</t>
    </rPh>
    <rPh sb="34" eb="36">
      <t>シリョウ</t>
    </rPh>
    <rPh sb="37" eb="38">
      <t>ア</t>
    </rPh>
    <rPh sb="42" eb="43">
      <t>ホン</t>
    </rPh>
    <rPh sb="51" eb="53">
      <t>テイシュツ</t>
    </rPh>
    <phoneticPr fontId="21"/>
  </si>
  <si>
    <t>①</t>
    <phoneticPr fontId="21"/>
  </si>
  <si>
    <t>「CASBEE 熊本」の評価・確認の実施</t>
    <rPh sb="8" eb="10">
      <t>クマモト</t>
    </rPh>
    <rPh sb="12" eb="14">
      <t>ヒョウカ</t>
    </rPh>
    <rPh sb="15" eb="17">
      <t>カクニン</t>
    </rPh>
    <rPh sb="18" eb="20">
      <t>ジッシ</t>
    </rPh>
    <phoneticPr fontId="21"/>
  </si>
  <si>
    <t>◆</t>
    <phoneticPr fontId="21"/>
  </si>
  <si>
    <t>「CASBEE熊本」による評価にあたって、本ツールを利用することで、確認を行いながら、評価を進めることができ、</t>
    <rPh sb="7" eb="9">
      <t>クマモト</t>
    </rPh>
    <rPh sb="13" eb="15">
      <t>ヒョウカ</t>
    </rPh>
    <rPh sb="21" eb="22">
      <t>ホン</t>
    </rPh>
    <rPh sb="26" eb="28">
      <t>リヨウ</t>
    </rPh>
    <rPh sb="34" eb="36">
      <t>カクニン</t>
    </rPh>
    <rPh sb="37" eb="38">
      <t>オコナ</t>
    </rPh>
    <rPh sb="43" eb="45">
      <t>ヒョウカ</t>
    </rPh>
    <rPh sb="46" eb="47">
      <t>スス</t>
    </rPh>
    <phoneticPr fontId="21"/>
  </si>
  <si>
    <t>効率的に評価することができます。</t>
    <rPh sb="0" eb="3">
      <t>コウリツテキ</t>
    </rPh>
    <rPh sb="4" eb="6">
      <t>ヒョウカ</t>
    </rPh>
    <phoneticPr fontId="21"/>
  </si>
  <si>
    <t>⇒</t>
    <phoneticPr fontId="21"/>
  </si>
  <si>
    <t>本ツールを利用した評価・確認方法の詳細は、「評価・確認方法」シートを参照してください。</t>
    <rPh sb="0" eb="1">
      <t>ホン</t>
    </rPh>
    <rPh sb="5" eb="7">
      <t>リヨウ</t>
    </rPh>
    <rPh sb="9" eb="11">
      <t>ヒョウカ</t>
    </rPh>
    <rPh sb="12" eb="14">
      <t>カクニン</t>
    </rPh>
    <rPh sb="14" eb="16">
      <t>ホウホウ</t>
    </rPh>
    <rPh sb="17" eb="19">
      <t>ショウサイ</t>
    </rPh>
    <rPh sb="22" eb="24">
      <t>ヒョウカ</t>
    </rPh>
    <rPh sb="25" eb="27">
      <t>カクニン</t>
    </rPh>
    <rPh sb="27" eb="29">
      <t>ホウホウ</t>
    </rPh>
    <rPh sb="34" eb="36">
      <t>サンショウ</t>
    </rPh>
    <phoneticPr fontId="21"/>
  </si>
  <si>
    <t>【作成されるもの】</t>
    <rPh sb="1" eb="3">
      <t>サクセイ</t>
    </rPh>
    <phoneticPr fontId="21"/>
  </si>
  <si>
    <t>②</t>
    <phoneticPr fontId="21"/>
  </si>
  <si>
    <t>評価資料の準備（作成・印刷）</t>
    <rPh sb="0" eb="2">
      <t>ヒョウカ</t>
    </rPh>
    <rPh sb="2" eb="4">
      <t>シリョウ</t>
    </rPh>
    <rPh sb="5" eb="7">
      <t>ジュンビ</t>
    </rPh>
    <rPh sb="8" eb="10">
      <t>サクセイ</t>
    </rPh>
    <rPh sb="11" eb="13">
      <t>インサツ</t>
    </rPh>
    <phoneticPr fontId="21"/>
  </si>
  <si>
    <r>
      <t>「</t>
    </r>
    <r>
      <rPr>
        <sz val="11"/>
        <rFont val="ＭＳ Ｐゴシック"/>
        <family val="3"/>
        <charset val="128"/>
      </rPr>
      <t>CASBEE 熊本」での評価にあたって使用又は作成した資料（図面、計算書等）を準備します。</t>
    </r>
    <rPh sb="8" eb="10">
      <t>クマモト</t>
    </rPh>
    <rPh sb="13" eb="15">
      <t>ヒョウカ</t>
    </rPh>
    <rPh sb="20" eb="22">
      <t>シヨウ</t>
    </rPh>
    <rPh sb="22" eb="23">
      <t>マタ</t>
    </rPh>
    <rPh sb="24" eb="26">
      <t>サクセイ</t>
    </rPh>
    <rPh sb="28" eb="30">
      <t>シリョウ</t>
    </rPh>
    <rPh sb="31" eb="33">
      <t>ズメン</t>
    </rPh>
    <rPh sb="34" eb="38">
      <t>ケイサンショトウ</t>
    </rPh>
    <rPh sb="40" eb="42">
      <t>ジュンビ</t>
    </rPh>
    <phoneticPr fontId="21"/>
  </si>
  <si>
    <t>※</t>
    <phoneticPr fontId="21"/>
  </si>
  <si>
    <t>準備が必要な資料は、本ツールの「確認表」シートに記載されています。</t>
    <rPh sb="0" eb="2">
      <t>ジュンビ</t>
    </rPh>
    <rPh sb="3" eb="5">
      <t>ヒツヨウ</t>
    </rPh>
    <rPh sb="6" eb="8">
      <t>シリョウ</t>
    </rPh>
    <rPh sb="10" eb="11">
      <t>ホン</t>
    </rPh>
    <rPh sb="16" eb="18">
      <t>カクニン</t>
    </rPh>
    <rPh sb="18" eb="19">
      <t>ヒョウ</t>
    </rPh>
    <rPh sb="24" eb="26">
      <t>キサイ</t>
    </rPh>
    <phoneticPr fontId="21"/>
  </si>
  <si>
    <t>（詳細は、運用マニュアルを参照してください。）</t>
    <rPh sb="1" eb="3">
      <t>ショウサイ</t>
    </rPh>
    <rPh sb="5" eb="7">
      <t>ウンヨウ</t>
    </rPh>
    <rPh sb="13" eb="15">
      <t>サンショウ</t>
    </rPh>
    <phoneticPr fontId="21"/>
  </si>
  <si>
    <t>③</t>
    <phoneticPr fontId="21"/>
  </si>
  <si>
    <t>提出資料の準備（印刷）</t>
    <rPh sb="0" eb="2">
      <t>テイシュツ</t>
    </rPh>
    <rPh sb="2" eb="4">
      <t>シリョウ</t>
    </rPh>
    <rPh sb="5" eb="7">
      <t>ジュンビ</t>
    </rPh>
    <rPh sb="8" eb="10">
      <t>インサツ</t>
    </rPh>
    <phoneticPr fontId="21"/>
  </si>
  <si>
    <t>②で作成・印刷した資料以外の資料（印刷物）を準備します。</t>
    <rPh sb="2" eb="4">
      <t>サクセイ</t>
    </rPh>
    <rPh sb="5" eb="7">
      <t>インサツ</t>
    </rPh>
    <rPh sb="9" eb="11">
      <t>シリョウ</t>
    </rPh>
    <rPh sb="11" eb="13">
      <t>イガイ</t>
    </rPh>
    <rPh sb="14" eb="16">
      <t>シリョウ</t>
    </rPh>
    <rPh sb="17" eb="20">
      <t>インサツブツ</t>
    </rPh>
    <rPh sb="22" eb="24">
      <t>ジュンビ</t>
    </rPh>
    <phoneticPr fontId="21"/>
  </si>
  <si>
    <t>【印刷物】</t>
    <rPh sb="1" eb="3">
      <t>インサツ</t>
    </rPh>
    <rPh sb="3" eb="4">
      <t>ブツ</t>
    </rPh>
    <phoneticPr fontId="21"/>
  </si>
  <si>
    <t>届出書（鑑様式）</t>
    <rPh sb="0" eb="2">
      <t>トドケデ</t>
    </rPh>
    <rPh sb="2" eb="3">
      <t>ショ</t>
    </rPh>
    <rPh sb="4" eb="5">
      <t>カガミ</t>
    </rPh>
    <rPh sb="5" eb="7">
      <t>ヨウシキ</t>
    </rPh>
    <phoneticPr fontId="21"/>
  </si>
  <si>
    <t>県ホームページから必要な様式を入手してください。</t>
    <rPh sb="0" eb="1">
      <t>ケン</t>
    </rPh>
    <rPh sb="9" eb="11">
      <t>ヒツヨウ</t>
    </rPh>
    <rPh sb="12" eb="14">
      <t>ヨウシキ</t>
    </rPh>
    <rPh sb="15" eb="17">
      <t>ニュウシュ</t>
    </rPh>
    <phoneticPr fontId="21"/>
  </si>
  <si>
    <t>「CASBEE熊本」の評価ツールにおける指定シート（６枚）</t>
    <rPh sb="7" eb="9">
      <t>クマモト</t>
    </rPh>
    <rPh sb="11" eb="13">
      <t>ヒョウカ</t>
    </rPh>
    <rPh sb="20" eb="22">
      <t>シテイ</t>
    </rPh>
    <rPh sb="27" eb="28">
      <t>マイ</t>
    </rPh>
    <phoneticPr fontId="21"/>
  </si>
  <si>
    <t>・</t>
    <phoneticPr fontId="21"/>
  </si>
  <si>
    <t>「性能表示」シート</t>
    <rPh sb="1" eb="3">
      <t>セイノウ</t>
    </rPh>
    <rPh sb="3" eb="5">
      <t>ヒョウジ</t>
    </rPh>
    <phoneticPr fontId="21"/>
  </si>
  <si>
    <t>「結果」シート</t>
    <rPh sb="1" eb="3">
      <t>ケッカ</t>
    </rPh>
    <phoneticPr fontId="21"/>
  </si>
  <si>
    <t>「配慮事項」シート</t>
    <rPh sb="1" eb="3">
      <t>ハイリョ</t>
    </rPh>
    <rPh sb="3" eb="5">
      <t>ジコウ</t>
    </rPh>
    <phoneticPr fontId="21"/>
  </si>
  <si>
    <t>「スコア」シート</t>
    <phoneticPr fontId="21"/>
  </si>
  <si>
    <t>「スコア（重点項目）」シート</t>
    <rPh sb="5" eb="7">
      <t>ジュウテン</t>
    </rPh>
    <rPh sb="7" eb="9">
      <t>コウモク</t>
    </rPh>
    <phoneticPr fontId="21"/>
  </si>
  <si>
    <t>本ツールにおける指定シート</t>
    <rPh sb="0" eb="1">
      <t>ホン</t>
    </rPh>
    <rPh sb="8" eb="10">
      <t>シテイ</t>
    </rPh>
    <phoneticPr fontId="21"/>
  </si>
  <si>
    <t>「確認表」シート</t>
    <rPh sb="1" eb="3">
      <t>カクニン</t>
    </rPh>
    <rPh sb="3" eb="4">
      <t>ヒョウ</t>
    </rPh>
    <phoneticPr fontId="21"/>
  </si>
  <si>
    <t>④</t>
    <phoneticPr fontId="21"/>
  </si>
  <si>
    <t>その他提出資料</t>
    <rPh sb="2" eb="3">
      <t>タ</t>
    </rPh>
    <rPh sb="3" eb="5">
      <t>テイシュツ</t>
    </rPh>
    <rPh sb="5" eb="7">
      <t>シリョウ</t>
    </rPh>
    <phoneticPr fontId="21"/>
  </si>
  <si>
    <t>②、③で準備した印刷物以外に提出が必要なもの</t>
    <rPh sb="4" eb="6">
      <t>ジュンビ</t>
    </rPh>
    <rPh sb="8" eb="10">
      <t>インサツ</t>
    </rPh>
    <rPh sb="10" eb="11">
      <t>ブツ</t>
    </rPh>
    <rPh sb="11" eb="13">
      <t>イガイ</t>
    </rPh>
    <rPh sb="14" eb="16">
      <t>テイシュツ</t>
    </rPh>
    <rPh sb="17" eb="19">
      <t>ヒツヨウ</t>
    </rPh>
    <phoneticPr fontId="21"/>
  </si>
  <si>
    <t>評価済の評価ツール（「CASBEE熊本」）のデータ</t>
    <phoneticPr fontId="21"/>
  </si>
  <si>
    <t>入力済の本ツールのデータ</t>
    <rPh sb="0" eb="2">
      <t>ニュウリョク</t>
    </rPh>
    <rPh sb="2" eb="3">
      <t>ズミ</t>
    </rPh>
    <rPh sb="4" eb="5">
      <t>ホン</t>
    </rPh>
    <phoneticPr fontId="21"/>
  </si>
  <si>
    <t>⑤</t>
    <phoneticPr fontId="21"/>
  </si>
  <si>
    <t>提出書類の届出</t>
    <rPh sb="0" eb="2">
      <t>テイシュツ</t>
    </rPh>
    <rPh sb="2" eb="4">
      <t>ショルイ</t>
    </rPh>
    <rPh sb="5" eb="7">
      <t>トドケデ</t>
    </rPh>
    <phoneticPr fontId="21"/>
  </si>
  <si>
    <t>①～④で準備したものをとりまとめて、所管行政庁に提出します。</t>
    <rPh sb="4" eb="6">
      <t>ジュンビ</t>
    </rPh>
    <rPh sb="18" eb="20">
      <t>ショカン</t>
    </rPh>
    <rPh sb="20" eb="23">
      <t>ギョウセイチョウ</t>
    </rPh>
    <rPh sb="24" eb="26">
      <t>テイシュツ</t>
    </rPh>
    <phoneticPr fontId="21"/>
  </si>
  <si>
    <t>【提出先】</t>
    <rPh sb="1" eb="3">
      <t>テイシュツ</t>
    </rPh>
    <rPh sb="3" eb="4">
      <t>サキ</t>
    </rPh>
    <phoneticPr fontId="21"/>
  </si>
  <si>
    <t>※建築物の建設地/所在地に応じて、以下の所管行政庁に提出してください。</t>
    <rPh sb="1" eb="4">
      <t>ケンチクブツ</t>
    </rPh>
    <rPh sb="5" eb="8">
      <t>ケンセツチ</t>
    </rPh>
    <rPh sb="9" eb="11">
      <t>ショザイ</t>
    </rPh>
    <rPh sb="11" eb="12">
      <t>チ</t>
    </rPh>
    <rPh sb="13" eb="14">
      <t>オウ</t>
    </rPh>
    <rPh sb="17" eb="19">
      <t>イカ</t>
    </rPh>
    <rPh sb="20" eb="22">
      <t>ショカン</t>
    </rPh>
    <rPh sb="22" eb="24">
      <t>ギョウセイ</t>
    </rPh>
    <rPh sb="24" eb="25">
      <t>チョウ</t>
    </rPh>
    <rPh sb="26" eb="28">
      <t>テイシュツ</t>
    </rPh>
    <phoneticPr fontId="21"/>
  </si>
  <si>
    <t>建築物の建設地/所在地</t>
    <rPh sb="0" eb="3">
      <t>ケンチクブツ</t>
    </rPh>
    <rPh sb="4" eb="7">
      <t>ケンセツチ</t>
    </rPh>
    <rPh sb="8" eb="11">
      <t>ショザイチ</t>
    </rPh>
    <phoneticPr fontId="21"/>
  </si>
  <si>
    <t>熊本市内</t>
    <rPh sb="0" eb="3">
      <t>クマモトシ</t>
    </rPh>
    <rPh sb="3" eb="4">
      <t>ナイ</t>
    </rPh>
    <phoneticPr fontId="21"/>
  </si>
  <si>
    <t>熊本市建築指導課建築審査室</t>
    <rPh sb="0" eb="3">
      <t>クマモトシ</t>
    </rPh>
    <rPh sb="3" eb="5">
      <t>ケンチク</t>
    </rPh>
    <rPh sb="5" eb="8">
      <t>シドウカ</t>
    </rPh>
    <rPh sb="8" eb="10">
      <t>ケンチク</t>
    </rPh>
    <rPh sb="10" eb="13">
      <t>シンサシツ</t>
    </rPh>
    <phoneticPr fontId="21"/>
  </si>
  <si>
    <t>八代市内</t>
    <rPh sb="0" eb="3">
      <t>ヤツシロシ</t>
    </rPh>
    <rPh sb="3" eb="4">
      <t>ナイ</t>
    </rPh>
    <phoneticPr fontId="21"/>
  </si>
  <si>
    <t>八代市建築指導課</t>
    <rPh sb="0" eb="3">
      <t>ヤツシロシ</t>
    </rPh>
    <rPh sb="3" eb="5">
      <t>ケンチク</t>
    </rPh>
    <rPh sb="5" eb="8">
      <t>シドウカ</t>
    </rPh>
    <phoneticPr fontId="21"/>
  </si>
  <si>
    <t>【問合せ先】</t>
    <rPh sb="1" eb="2">
      <t>ト</t>
    </rPh>
    <rPh sb="2" eb="3">
      <t>ア</t>
    </rPh>
    <rPh sb="4" eb="5">
      <t>サキ</t>
    </rPh>
    <phoneticPr fontId="21"/>
  </si>
  <si>
    <t>※制度内容について</t>
    <rPh sb="1" eb="3">
      <t>セイド</t>
    </rPh>
    <rPh sb="3" eb="5">
      <t>ナイヨウ</t>
    </rPh>
    <phoneticPr fontId="21"/>
  </si>
  <si>
    <t>熊本県土木部建築課建築物安全推進室</t>
    <rPh sb="0" eb="3">
      <t>クマモトケン</t>
    </rPh>
    <rPh sb="3" eb="6">
      <t>ドボクブ</t>
    </rPh>
    <rPh sb="6" eb="9">
      <t>ケンチクカ</t>
    </rPh>
    <rPh sb="9" eb="12">
      <t>ケンチクブツ</t>
    </rPh>
    <rPh sb="12" eb="14">
      <t>アンゼン</t>
    </rPh>
    <rPh sb="14" eb="17">
      <t>スイシンシツ</t>
    </rPh>
    <phoneticPr fontId="21"/>
  </si>
  <si>
    <t>TEL：</t>
    <phoneticPr fontId="21"/>
  </si>
  <si>
    <t>096-333-2535</t>
    <phoneticPr fontId="21"/>
  </si>
  <si>
    <t>⑥</t>
    <phoneticPr fontId="21"/>
  </si>
  <si>
    <t>提出書類の確認・公表</t>
    <rPh sb="0" eb="2">
      <t>テイシュツ</t>
    </rPh>
    <rPh sb="2" eb="4">
      <t>ショルイ</t>
    </rPh>
    <rPh sb="5" eb="7">
      <t>カクニン</t>
    </rPh>
    <rPh sb="8" eb="10">
      <t>コウヒョウ</t>
    </rPh>
    <phoneticPr fontId="21"/>
  </si>
  <si>
    <t>受付を行った所管行政庁においては、内容の確認を行い、問題がなければ、届出内容を公表します。</t>
    <rPh sb="0" eb="2">
      <t>ウケツケ</t>
    </rPh>
    <rPh sb="3" eb="4">
      <t>オコナ</t>
    </rPh>
    <rPh sb="6" eb="8">
      <t>ショカン</t>
    </rPh>
    <rPh sb="8" eb="11">
      <t>ギョウセイチョウ</t>
    </rPh>
    <rPh sb="17" eb="19">
      <t>ナイヨウ</t>
    </rPh>
    <rPh sb="20" eb="22">
      <t>カクニン</t>
    </rPh>
    <rPh sb="23" eb="24">
      <t>オコナ</t>
    </rPh>
    <rPh sb="26" eb="28">
      <t>モンダイ</t>
    </rPh>
    <rPh sb="34" eb="36">
      <t>トドケデ</t>
    </rPh>
    <rPh sb="36" eb="38">
      <t>ナイヨウ</t>
    </rPh>
    <rPh sb="39" eb="41">
      <t>コウヒョウ</t>
    </rPh>
    <phoneticPr fontId="21"/>
  </si>
  <si>
    <t>記載内容に対する質疑等がある場合、本ツール内の【質疑表】シートを利用し、問い合わせを行います。</t>
    <rPh sb="0" eb="2">
      <t>キサイ</t>
    </rPh>
    <rPh sb="2" eb="4">
      <t>ナイヨウ</t>
    </rPh>
    <rPh sb="5" eb="6">
      <t>タイ</t>
    </rPh>
    <rPh sb="8" eb="10">
      <t>シツギ</t>
    </rPh>
    <rPh sb="10" eb="11">
      <t>トウ</t>
    </rPh>
    <rPh sb="14" eb="16">
      <t>バアイ</t>
    </rPh>
    <rPh sb="17" eb="18">
      <t>ホン</t>
    </rPh>
    <rPh sb="21" eb="22">
      <t>ナイ</t>
    </rPh>
    <rPh sb="24" eb="26">
      <t>シツギ</t>
    </rPh>
    <rPh sb="26" eb="27">
      <t>ヒョウ</t>
    </rPh>
    <rPh sb="32" eb="34">
      <t>リヨウ</t>
    </rPh>
    <rPh sb="36" eb="37">
      <t>ト</t>
    </rPh>
    <rPh sb="38" eb="39">
      <t>ア</t>
    </rPh>
    <rPh sb="42" eb="43">
      <t>オコナ</t>
    </rPh>
    <phoneticPr fontId="21"/>
  </si>
  <si>
    <t>質疑内容は、「県・市からの問い合わせ事項」（H～L列）の欄に記入します。</t>
    <rPh sb="0" eb="2">
      <t>シツギ</t>
    </rPh>
    <rPh sb="2" eb="4">
      <t>ナイヨウ</t>
    </rPh>
    <rPh sb="7" eb="8">
      <t>ケン</t>
    </rPh>
    <rPh sb="9" eb="10">
      <t>シ</t>
    </rPh>
    <rPh sb="13" eb="14">
      <t>ト</t>
    </rPh>
    <rPh sb="15" eb="16">
      <t>ア</t>
    </rPh>
    <rPh sb="18" eb="20">
      <t>ジコウ</t>
    </rPh>
    <rPh sb="30" eb="32">
      <t>キニュウ</t>
    </rPh>
    <phoneticPr fontId="21"/>
  </si>
  <si>
    <t>質疑内容が軽易な場合は、【質疑表】シートを利用しないこともあります。</t>
    <rPh sb="0" eb="2">
      <t>シツギ</t>
    </rPh>
    <rPh sb="2" eb="4">
      <t>ナイヨウ</t>
    </rPh>
    <rPh sb="5" eb="7">
      <t>ケイイ</t>
    </rPh>
    <rPh sb="8" eb="10">
      <t>バアイ</t>
    </rPh>
    <rPh sb="13" eb="15">
      <t>シツギ</t>
    </rPh>
    <rPh sb="15" eb="16">
      <t>ヒョウ</t>
    </rPh>
    <rPh sb="21" eb="23">
      <t>リヨウ</t>
    </rPh>
    <phoneticPr fontId="21"/>
  </si>
  <si>
    <t>【質疑表】シートにより問い合わせを受けた場合は、「問い合わせに対する回答」（M～Q列）の欄に回答を記入するとともに、</t>
    <rPh sb="1" eb="3">
      <t>シツギ</t>
    </rPh>
    <rPh sb="3" eb="4">
      <t>ヒョウ</t>
    </rPh>
    <rPh sb="11" eb="12">
      <t>ト</t>
    </rPh>
    <rPh sb="13" eb="14">
      <t>ア</t>
    </rPh>
    <rPh sb="17" eb="18">
      <t>ウ</t>
    </rPh>
    <rPh sb="20" eb="22">
      <t>バアイ</t>
    </rPh>
    <rPh sb="25" eb="26">
      <t>ト</t>
    </rPh>
    <rPh sb="27" eb="28">
      <t>ア</t>
    </rPh>
    <rPh sb="31" eb="32">
      <t>タイ</t>
    </rPh>
    <rPh sb="34" eb="36">
      <t>カイトウ</t>
    </rPh>
    <rPh sb="41" eb="42">
      <t>レツ</t>
    </rPh>
    <rPh sb="44" eb="45">
      <t>ラン</t>
    </rPh>
    <rPh sb="46" eb="48">
      <t>カイトウ</t>
    </rPh>
    <rPh sb="49" eb="51">
      <t>キニュウ</t>
    </rPh>
    <phoneticPr fontId="21"/>
  </si>
  <si>
    <t>必要に応じて、評価の修正、添付図書の修正等を行い、修正部分を再提出してください。</t>
    <rPh sb="0" eb="2">
      <t>ヒツヨウ</t>
    </rPh>
    <rPh sb="3" eb="4">
      <t>オウ</t>
    </rPh>
    <rPh sb="7" eb="9">
      <t>ヒョウカ</t>
    </rPh>
    <rPh sb="10" eb="12">
      <t>シュウセイ</t>
    </rPh>
    <rPh sb="13" eb="15">
      <t>テンプ</t>
    </rPh>
    <rPh sb="15" eb="17">
      <t>トショ</t>
    </rPh>
    <rPh sb="18" eb="20">
      <t>シュウセイ</t>
    </rPh>
    <rPh sb="20" eb="21">
      <t>トウ</t>
    </rPh>
    <rPh sb="22" eb="23">
      <t>オコナ</t>
    </rPh>
    <rPh sb="25" eb="27">
      <t>シュウセイ</t>
    </rPh>
    <rPh sb="27" eb="29">
      <t>ブブン</t>
    </rPh>
    <rPh sb="30" eb="33">
      <t>サイテイシュツ</t>
    </rPh>
    <phoneticPr fontId="21"/>
  </si>
  <si>
    <t>質疑に対する回答について、所管行政庁が届出内容に問題ないと判断した場合、その後、届出内容の公表を行います。</t>
    <rPh sb="0" eb="2">
      <t>シツギ</t>
    </rPh>
    <rPh sb="3" eb="4">
      <t>タイ</t>
    </rPh>
    <rPh sb="6" eb="8">
      <t>カイトウ</t>
    </rPh>
    <rPh sb="13" eb="15">
      <t>ショカン</t>
    </rPh>
    <rPh sb="15" eb="18">
      <t>ギョウセイチョウ</t>
    </rPh>
    <rPh sb="19" eb="23">
      <t>トドケデナイヨウ</t>
    </rPh>
    <rPh sb="24" eb="26">
      <t>モンダイ</t>
    </rPh>
    <rPh sb="29" eb="31">
      <t>ハンダン</t>
    </rPh>
    <rPh sb="33" eb="35">
      <t>バアイ</t>
    </rPh>
    <rPh sb="38" eb="39">
      <t>ゴ</t>
    </rPh>
    <rPh sb="40" eb="44">
      <t>トドケデナイヨウ</t>
    </rPh>
    <rPh sb="45" eb="47">
      <t>コウヒョウ</t>
    </rPh>
    <rPh sb="48" eb="49">
      <t>オコナ</t>
    </rPh>
    <phoneticPr fontId="21"/>
  </si>
  <si>
    <t>【評価・確認手法の手順と選択】（本ツールを利用した評価・確認方法）</t>
    <rPh sb="1" eb="3">
      <t>ヒョウカ</t>
    </rPh>
    <rPh sb="4" eb="6">
      <t>カクニン</t>
    </rPh>
    <rPh sb="6" eb="8">
      <t>シュホウ</t>
    </rPh>
    <rPh sb="9" eb="11">
      <t>テジュン</t>
    </rPh>
    <rPh sb="12" eb="14">
      <t>センタク</t>
    </rPh>
    <rPh sb="16" eb="17">
      <t>ホン</t>
    </rPh>
    <rPh sb="21" eb="23">
      <t>リヨウ</t>
    </rPh>
    <rPh sb="25" eb="27">
      <t>ヒョウカ</t>
    </rPh>
    <rPh sb="28" eb="30">
      <t>カクニン</t>
    </rPh>
    <rPh sb="30" eb="32">
      <t>ホウホウ</t>
    </rPh>
    <phoneticPr fontId="21"/>
  </si>
  <si>
    <t>「CASBEE熊本」では、評価ツールによる評価だけでなく、的確に評価していることを確認（チェック）する方法を提示しています。</t>
    <rPh sb="7" eb="9">
      <t>クマモト</t>
    </rPh>
    <rPh sb="13" eb="15">
      <t>ヒョウカ</t>
    </rPh>
    <rPh sb="21" eb="23">
      <t>ヒョウカ</t>
    </rPh>
    <rPh sb="29" eb="31">
      <t>テキカク</t>
    </rPh>
    <rPh sb="32" eb="34">
      <t>ヒョウカ</t>
    </rPh>
    <rPh sb="41" eb="43">
      <t>カクニン</t>
    </rPh>
    <rPh sb="51" eb="53">
      <t>ホウホウ</t>
    </rPh>
    <rPh sb="54" eb="56">
      <t>テイジ</t>
    </rPh>
    <phoneticPr fontId="21"/>
  </si>
  <si>
    <t>その他の方法で、評価・確認を行うこともできますが、提出が必要な資料は、必ず作成し、提出して下さい。</t>
    <rPh sb="2" eb="3">
      <t>タ</t>
    </rPh>
    <rPh sb="4" eb="6">
      <t>ホウホウ</t>
    </rPh>
    <rPh sb="8" eb="10">
      <t>ヒョウカ</t>
    </rPh>
    <rPh sb="11" eb="13">
      <t>カクニン</t>
    </rPh>
    <rPh sb="14" eb="15">
      <t>オコナ</t>
    </rPh>
    <rPh sb="25" eb="27">
      <t>テイシュツ</t>
    </rPh>
    <rPh sb="28" eb="30">
      <t>ヒツヨウ</t>
    </rPh>
    <rPh sb="31" eb="33">
      <t>シリョウ</t>
    </rPh>
    <rPh sb="35" eb="36">
      <t>カナラ</t>
    </rPh>
    <rPh sb="37" eb="39">
      <t>サクセイ</t>
    </rPh>
    <rPh sb="41" eb="43">
      <t>テイシュツ</t>
    </rPh>
    <rPh sb="45" eb="46">
      <t>クダ</t>
    </rPh>
    <phoneticPr fontId="21"/>
  </si>
  <si>
    <t>《 評価手順 》</t>
    <rPh sb="2" eb="4">
      <t>ヒョウカ</t>
    </rPh>
    <rPh sb="4" eb="6">
      <t>テジュン</t>
    </rPh>
    <phoneticPr fontId="21"/>
  </si>
  <si>
    <t>《 評価結果の確認手順 》</t>
    <rPh sb="2" eb="4">
      <t>ヒョウカ</t>
    </rPh>
    <rPh sb="4" eb="6">
      <t>ケッカ</t>
    </rPh>
    <rPh sb="7" eb="9">
      <t>カクニン</t>
    </rPh>
    <rPh sb="9" eb="11">
      <t>テジュン</t>
    </rPh>
    <phoneticPr fontId="21"/>
  </si>
  <si>
    <t>　　　【評価結果の確認の事前準備】</t>
    <rPh sb="4" eb="6">
      <t>ヒョウカ</t>
    </rPh>
    <rPh sb="6" eb="8">
      <t>ケッカ</t>
    </rPh>
    <rPh sb="9" eb="11">
      <t>カクニン</t>
    </rPh>
    <rPh sb="12" eb="14">
      <t>ジゼン</t>
    </rPh>
    <rPh sb="14" eb="16">
      <t>ジュンビ</t>
    </rPh>
    <phoneticPr fontId="21"/>
  </si>
  <si>
    <t>設計仕様確認支援ツール（本ツール）内の「メイン」シートへ必要事項を記入します。</t>
    <rPh sb="17" eb="18">
      <t>ナイ</t>
    </rPh>
    <rPh sb="28" eb="30">
      <t>ヒツヨウ</t>
    </rPh>
    <rPh sb="30" eb="32">
      <t>ジコウ</t>
    </rPh>
    <phoneticPr fontId="21"/>
  </si>
  <si>
    <t>評価ツール内の「メイン」シートと同じシートであり、本ツールの「メイン」シートの指定部分（青枠線部）に、同じ内容を</t>
    <rPh sb="0" eb="2">
      <t>ヒョウカ</t>
    </rPh>
    <rPh sb="5" eb="6">
      <t>ナイ</t>
    </rPh>
    <rPh sb="16" eb="17">
      <t>オナ</t>
    </rPh>
    <rPh sb="51" eb="52">
      <t>オナ</t>
    </rPh>
    <rPh sb="53" eb="55">
      <t>ナイヨウ</t>
    </rPh>
    <phoneticPr fontId="21"/>
  </si>
  <si>
    <t>記入します。（評価ツール内の「メイン」シート上のデータを、指定部分（青枠線部）へコピーすることで可。）</t>
    <rPh sb="0" eb="2">
      <t>キニュウ</t>
    </rPh>
    <phoneticPr fontId="21"/>
  </si>
  <si>
    <t>≫≫</t>
    <phoneticPr fontId="21"/>
  </si>
  <si>
    <t>【メイン】シート</t>
    <phoneticPr fontId="21"/>
  </si>
  <si>
    <t>←　クリックすると「メイン」シートにジャンプします。</t>
    <phoneticPr fontId="21"/>
  </si>
  <si>
    <t>本ツール内の「スコア」シートへ必要事項を記入します。</t>
    <rPh sb="0" eb="1">
      <t>ホン</t>
    </rPh>
    <rPh sb="4" eb="5">
      <t>ナイ</t>
    </rPh>
    <rPh sb="15" eb="17">
      <t>ヒツヨウ</t>
    </rPh>
    <rPh sb="17" eb="19">
      <t>ジコウ</t>
    </rPh>
    <rPh sb="20" eb="22">
      <t>キニュウ</t>
    </rPh>
    <phoneticPr fontId="21"/>
  </si>
  <si>
    <t>評価ツール内の「スコア」シートと同じシートであり、本ツールの「スコア」シートの指定部分（青枠線部）に、同じ内容を</t>
    <rPh sb="0" eb="2">
      <t>ヒョウカ</t>
    </rPh>
    <rPh sb="5" eb="6">
      <t>ナイ</t>
    </rPh>
    <rPh sb="16" eb="17">
      <t>オナ</t>
    </rPh>
    <rPh sb="51" eb="52">
      <t>オナ</t>
    </rPh>
    <rPh sb="53" eb="55">
      <t>ナイヨウ</t>
    </rPh>
    <phoneticPr fontId="21"/>
  </si>
  <si>
    <t>記入します。（評価ツール内の「スコア」シート上のデータを、指定部分（青枠線部）へコピーすることで可。）</t>
    <rPh sb="0" eb="2">
      <t>キニュウ</t>
    </rPh>
    <phoneticPr fontId="21"/>
  </si>
  <si>
    <t>≫≫</t>
    <phoneticPr fontId="21"/>
  </si>
  <si>
    <t>【スコア】シート</t>
    <phoneticPr fontId="21"/>
  </si>
  <si>
    <t>←　クリックすると「スコア」シートにジャンプします。</t>
    <phoneticPr fontId="21"/>
  </si>
  <si>
    <t>※</t>
    <phoneticPr fontId="21"/>
  </si>
  <si>
    <t>　　　【評価項目の適用の確認】</t>
    <rPh sb="4" eb="6">
      <t>ヒョウカ</t>
    </rPh>
    <rPh sb="6" eb="8">
      <t>コウモク</t>
    </rPh>
    <rPh sb="9" eb="11">
      <t>テキヨウ</t>
    </rPh>
    <rPh sb="12" eb="14">
      <t>カクニン</t>
    </rPh>
    <phoneticPr fontId="21"/>
  </si>
  <si>
    <t>評価対象建築物の該当用途（着色部）において、各評価項目が、評価対象であるか確認します。</t>
    <rPh sb="0" eb="2">
      <t>ヒョウカ</t>
    </rPh>
    <rPh sb="2" eb="4">
      <t>タイショウ</t>
    </rPh>
    <rPh sb="4" eb="7">
      <t>ケンチクブツ</t>
    </rPh>
    <rPh sb="8" eb="10">
      <t>ガイトウ</t>
    </rPh>
    <rPh sb="10" eb="12">
      <t>ヨウト</t>
    </rPh>
    <rPh sb="13" eb="15">
      <t>チャクショク</t>
    </rPh>
    <rPh sb="15" eb="16">
      <t>ブ</t>
    </rPh>
    <rPh sb="22" eb="25">
      <t>カクヒョウカ</t>
    </rPh>
    <rPh sb="25" eb="27">
      <t>コウモク</t>
    </rPh>
    <rPh sb="29" eb="31">
      <t>ヒョウカ</t>
    </rPh>
    <rPh sb="31" eb="33">
      <t>タイショウ</t>
    </rPh>
    <rPh sb="37" eb="39">
      <t>カクニン</t>
    </rPh>
    <phoneticPr fontId="21"/>
  </si>
  <si>
    <t>該当する用途の列は、オレンジ色で着色表示されます。</t>
    <rPh sb="0" eb="2">
      <t>ガイトウ</t>
    </rPh>
    <rPh sb="4" eb="6">
      <t>ヨウト</t>
    </rPh>
    <rPh sb="7" eb="8">
      <t>レツ</t>
    </rPh>
    <rPh sb="14" eb="15">
      <t>イロ</t>
    </rPh>
    <rPh sb="16" eb="18">
      <t>チャクショク</t>
    </rPh>
    <rPh sb="18" eb="20">
      <t>ヒョウジ</t>
    </rPh>
    <phoneticPr fontId="21"/>
  </si>
  <si>
    <t>評価対象建築物において、各評価項目が、評価対象であるか確認します。（一部項目のみに条件設定されています。）</t>
    <rPh sb="0" eb="2">
      <t>ヒョウカ</t>
    </rPh>
    <rPh sb="2" eb="4">
      <t>タイショウ</t>
    </rPh>
    <rPh sb="4" eb="7">
      <t>ケンチクブツ</t>
    </rPh>
    <rPh sb="12" eb="15">
      <t>カクヒョウカ</t>
    </rPh>
    <rPh sb="15" eb="17">
      <t>コウモク</t>
    </rPh>
    <rPh sb="19" eb="21">
      <t>ヒョウカ</t>
    </rPh>
    <rPh sb="21" eb="23">
      <t>タイショウ</t>
    </rPh>
    <rPh sb="27" eb="29">
      <t>カクニン</t>
    </rPh>
    <rPh sb="34" eb="36">
      <t>イチブ</t>
    </rPh>
    <rPh sb="36" eb="38">
      <t>コウモク</t>
    </rPh>
    <rPh sb="41" eb="43">
      <t>ジョウケン</t>
    </rPh>
    <rPh sb="43" eb="45">
      <t>セッテイ</t>
    </rPh>
    <phoneticPr fontId="21"/>
  </si>
  <si>
    <t>　　　【設計概要等の記入による整合性の確認】</t>
    <rPh sb="4" eb="6">
      <t>セッケイ</t>
    </rPh>
    <rPh sb="6" eb="8">
      <t>ガイヨウ</t>
    </rPh>
    <rPh sb="8" eb="9">
      <t>トウ</t>
    </rPh>
    <rPh sb="10" eb="12">
      <t>キニュウ</t>
    </rPh>
    <rPh sb="15" eb="17">
      <t>セイゴウ</t>
    </rPh>
    <rPh sb="17" eb="18">
      <t>セイ</t>
    </rPh>
    <rPh sb="19" eb="21">
      <t>カクニン</t>
    </rPh>
    <phoneticPr fontId="21"/>
  </si>
  <si>
    <t>※</t>
    <phoneticPr fontId="21"/>
  </si>
  <si>
    <t>⇒</t>
    <phoneticPr fontId="21"/>
  </si>
  <si>
    <t>（</t>
    <phoneticPr fontId="21"/>
  </si>
  <si>
    <t>《記入例》</t>
    <rPh sb="1" eb="4">
      <t>キニュウレイ</t>
    </rPh>
    <phoneticPr fontId="21"/>
  </si>
  <si>
    <t>整合性に問題なし：「○」、整合性に問題あり：「×」　等</t>
    <rPh sb="0" eb="2">
      <t>セイゴウ</t>
    </rPh>
    <rPh sb="2" eb="3">
      <t>セイ</t>
    </rPh>
    <rPh sb="4" eb="6">
      <t>モンダイ</t>
    </rPh>
    <rPh sb="26" eb="27">
      <t>トウ</t>
    </rPh>
    <phoneticPr fontId="21"/>
  </si>
  <si>
    <t>「資料名（図面、計算書等の図書名）」を記入します。</t>
    <rPh sb="1" eb="3">
      <t>シリョウ</t>
    </rPh>
    <rPh sb="3" eb="4">
      <t>メイ</t>
    </rPh>
    <rPh sb="5" eb="7">
      <t>ズメン</t>
    </rPh>
    <rPh sb="8" eb="11">
      <t>ケイサンショ</t>
    </rPh>
    <rPh sb="11" eb="12">
      <t>トウ</t>
    </rPh>
    <rPh sb="13" eb="15">
      <t>トショ</t>
    </rPh>
    <rPh sb="15" eb="16">
      <t>メイ</t>
    </rPh>
    <rPh sb="19" eb="21">
      <t>キニュウ</t>
    </rPh>
    <phoneticPr fontId="21"/>
  </si>
  <si>
    <t>「整合確認」の欄は、作成漏れ等の資料作成を一括でできるように利便性確保のために設けたものです。</t>
    <rPh sb="1" eb="3">
      <t>セイゴウ</t>
    </rPh>
    <rPh sb="3" eb="5">
      <t>カクニン</t>
    </rPh>
    <rPh sb="7" eb="8">
      <t>ラン</t>
    </rPh>
    <rPh sb="10" eb="12">
      <t>サクセイ</t>
    </rPh>
    <rPh sb="12" eb="13">
      <t>モ</t>
    </rPh>
    <rPh sb="14" eb="15">
      <t>トウ</t>
    </rPh>
    <rPh sb="16" eb="18">
      <t>シリョウ</t>
    </rPh>
    <rPh sb="18" eb="20">
      <t>サクセイ</t>
    </rPh>
    <rPh sb="30" eb="33">
      <t>リベンセイ</t>
    </rPh>
    <rPh sb="33" eb="35">
      <t>カクホ</t>
    </rPh>
    <rPh sb="39" eb="40">
      <t>モウ</t>
    </rPh>
    <phoneticPr fontId="21"/>
  </si>
  <si>
    <t>整合性に問題なし：「○」、整合性に問題あり：「×」、資料なし：「△」　等</t>
    <rPh sb="0" eb="2">
      <t>セイゴウ</t>
    </rPh>
    <rPh sb="2" eb="3">
      <t>セイ</t>
    </rPh>
    <rPh sb="4" eb="6">
      <t>モンダイ</t>
    </rPh>
    <rPh sb="26" eb="28">
      <t>シリョウ</t>
    </rPh>
    <rPh sb="35" eb="36">
      <t>トウ</t>
    </rPh>
    <phoneticPr fontId="21"/>
  </si>
  <si>
    <t>設計概要を明記した確認資料の作成漏れ等が判明した場合は、必要に応じて資料の作成等を行ってください。</t>
    <rPh sb="0" eb="2">
      <t>セッケイ</t>
    </rPh>
    <rPh sb="2" eb="4">
      <t>ガイヨウ</t>
    </rPh>
    <rPh sb="5" eb="7">
      <t>メイキ</t>
    </rPh>
    <rPh sb="9" eb="11">
      <t>カクニン</t>
    </rPh>
    <rPh sb="11" eb="13">
      <t>シリョウ</t>
    </rPh>
    <rPh sb="14" eb="16">
      <t>サクセイ</t>
    </rPh>
    <rPh sb="16" eb="17">
      <t>モ</t>
    </rPh>
    <rPh sb="18" eb="19">
      <t>トウ</t>
    </rPh>
    <rPh sb="20" eb="22">
      <t>ハンメイ</t>
    </rPh>
    <rPh sb="24" eb="26">
      <t>バアイ</t>
    </rPh>
    <rPh sb="28" eb="30">
      <t>ヒツヨウ</t>
    </rPh>
    <rPh sb="31" eb="32">
      <t>オウ</t>
    </rPh>
    <rPh sb="34" eb="36">
      <t>シリョウ</t>
    </rPh>
    <rPh sb="37" eb="39">
      <t>サクセイ</t>
    </rPh>
    <rPh sb="39" eb="40">
      <t>トウ</t>
    </rPh>
    <rPh sb="41" eb="42">
      <t>オコナ</t>
    </rPh>
    <phoneticPr fontId="21"/>
  </si>
  <si>
    <t>資料を添付するものについては、必ず資料名を記載してください。</t>
    <rPh sb="0" eb="2">
      <t>シリョウ</t>
    </rPh>
    <rPh sb="3" eb="5">
      <t>テンプ</t>
    </rPh>
    <rPh sb="15" eb="16">
      <t>カナラ</t>
    </rPh>
    <rPh sb="17" eb="19">
      <t>シリョウ</t>
    </rPh>
    <rPh sb="19" eb="20">
      <t>メイ</t>
    </rPh>
    <rPh sb="21" eb="23">
      <t>キサイ</t>
    </rPh>
    <phoneticPr fontId="21"/>
  </si>
  <si>
    <t>【提出区分の各マークの説明】</t>
    <rPh sb="1" eb="3">
      <t>テイシュツ</t>
    </rPh>
    <rPh sb="3" eb="5">
      <t>クブン</t>
    </rPh>
    <phoneticPr fontId="21"/>
  </si>
  <si>
    <t>◎マーク</t>
    <phoneticPr fontId="21"/>
  </si>
  <si>
    <t>：資料の添付が必要な項目</t>
    <rPh sb="1" eb="3">
      <t>シリョウ</t>
    </rPh>
    <rPh sb="4" eb="6">
      <t>テンプ</t>
    </rPh>
    <rPh sb="7" eb="9">
      <t>ヒツヨウ</t>
    </rPh>
    <rPh sb="10" eb="12">
      <t>コウモク</t>
    </rPh>
    <phoneticPr fontId="21"/>
  </si>
  <si>
    <t>★マーク</t>
    <phoneticPr fontId="21"/>
  </si>
  <si>
    <t>：評価点が「3点を超える」場合のみ、資料の添付が必要な項目</t>
    <rPh sb="1" eb="4">
      <t>ヒョウカテン</t>
    </rPh>
    <rPh sb="7" eb="8">
      <t>テン</t>
    </rPh>
    <rPh sb="9" eb="10">
      <t>コ</t>
    </rPh>
    <rPh sb="13" eb="15">
      <t>バアイ</t>
    </rPh>
    <rPh sb="18" eb="20">
      <t>シリョウ</t>
    </rPh>
    <rPh sb="21" eb="23">
      <t>テンプ</t>
    </rPh>
    <rPh sb="24" eb="26">
      <t>ヒツヨウ</t>
    </rPh>
    <rPh sb="27" eb="29">
      <t>コウモク</t>
    </rPh>
    <phoneticPr fontId="21"/>
  </si>
  <si>
    <t>▲マーク</t>
    <phoneticPr fontId="21"/>
  </si>
  <si>
    <t>：資料の添付が任意の項目</t>
    <rPh sb="1" eb="3">
      <t>シリョウ</t>
    </rPh>
    <rPh sb="4" eb="6">
      <t>テンプ</t>
    </rPh>
    <rPh sb="7" eb="9">
      <t>ニンイ</t>
    </rPh>
    <rPh sb="10" eb="12">
      <t>コウモク</t>
    </rPh>
    <phoneticPr fontId="21"/>
  </si>
  <si>
    <t>参考に適宜記入してください。</t>
    <phoneticPr fontId="21"/>
  </si>
  <si>
    <t>《 評価・確認完了後の手順 》</t>
    <rPh sb="11" eb="13">
      <t>テジュン</t>
    </rPh>
    <phoneticPr fontId="21"/>
  </si>
  <si>
    <t>②</t>
    <phoneticPr fontId="21"/>
  </si>
  <si>
    <t>③</t>
    <phoneticPr fontId="21"/>
  </si>
  <si>
    <t>④</t>
    <phoneticPr fontId="21"/>
  </si>
  <si>
    <t>⑦</t>
    <phoneticPr fontId="21"/>
  </si>
  <si>
    <t xml:space="preserve">■「評価ツール(CASBEE 熊本)」 と 「設計仕様確認支援ツール」 との関連イメージ図 </t>
    <phoneticPr fontId="21"/>
  </si>
  <si>
    <t>【評価ツール】</t>
    <rPh sb="1" eb="3">
      <t>ヒョウカ</t>
    </rPh>
    <phoneticPr fontId="21"/>
  </si>
  <si>
    <t>・・・</t>
    <phoneticPr fontId="21"/>
  </si>
  <si>
    <t>メインシート</t>
    <phoneticPr fontId="21"/>
  </si>
  <si>
    <t>評価結果
の自動反映</t>
    <rPh sb="0" eb="2">
      <t>ヒョウカ</t>
    </rPh>
    <rPh sb="2" eb="4">
      <t>ケッカ</t>
    </rPh>
    <rPh sb="6" eb="8">
      <t>ジドウ</t>
    </rPh>
    <rPh sb="8" eb="10">
      <t>ハンエイ</t>
    </rPh>
    <phoneticPr fontId="21"/>
  </si>
  <si>
    <t>評価シート（解説Q1～Q3、LR1～LR3、
計画書、条件）</t>
    <rPh sb="0" eb="2">
      <t>ヒョウカ</t>
    </rPh>
    <rPh sb="6" eb="8">
      <t>カイセツ</t>
    </rPh>
    <rPh sb="23" eb="26">
      <t>ケイカクショ</t>
    </rPh>
    <rPh sb="27" eb="29">
      <t>ジョウケン</t>
    </rPh>
    <phoneticPr fontId="21"/>
  </si>
  <si>
    <t>その他シート</t>
    <rPh sb="2" eb="3">
      <t>タ</t>
    </rPh>
    <phoneticPr fontId="21"/>
  </si>
  <si>
    <t>スコアシート</t>
    <phoneticPr fontId="21"/>
  </si>
  <si>
    <r>
      <t xml:space="preserve">転記箇所は、
指定部分のみ
（青枠線部）
</t>
    </r>
    <r>
      <rPr>
        <b/>
        <sz val="9"/>
        <color indexed="10"/>
        <rFont val="ＭＳ Ｐゴシック"/>
        <family val="3"/>
        <charset val="128"/>
      </rPr>
      <t>※要手作業</t>
    </r>
    <rPh sb="0" eb="2">
      <t>テンキ</t>
    </rPh>
    <rPh sb="2" eb="4">
      <t>カショ</t>
    </rPh>
    <rPh sb="7" eb="9">
      <t>シテイ</t>
    </rPh>
    <rPh sb="9" eb="11">
      <t>ブブン</t>
    </rPh>
    <rPh sb="15" eb="16">
      <t>アオ</t>
    </rPh>
    <rPh sb="16" eb="18">
      <t>ワクセン</t>
    </rPh>
    <rPh sb="18" eb="19">
      <t>ブ</t>
    </rPh>
    <rPh sb="22" eb="23">
      <t>ヨウ</t>
    </rPh>
    <rPh sb="23" eb="26">
      <t>テサギョウ</t>
    </rPh>
    <phoneticPr fontId="21"/>
  </si>
  <si>
    <t>【設計仕様確認支援ツール】</t>
    <rPh sb="1" eb="3">
      <t>セッケイ</t>
    </rPh>
    <rPh sb="3" eb="5">
      <t>シヨウ</t>
    </rPh>
    <rPh sb="5" eb="7">
      <t>カクニン</t>
    </rPh>
    <rPh sb="7" eb="9">
      <t>シエン</t>
    </rPh>
    <phoneticPr fontId="21"/>
  </si>
  <si>
    <t>■</t>
    <phoneticPr fontId="21"/>
  </si>
  <si>
    <t>質疑表（全体・共通事項）</t>
    <rPh sb="0" eb="2">
      <t>シツギ</t>
    </rPh>
    <rPh sb="2" eb="3">
      <t>ヒョウ</t>
    </rPh>
    <rPh sb="4" eb="6">
      <t>ゼンタイ</t>
    </rPh>
    <rPh sb="7" eb="9">
      <t>キョウツウ</t>
    </rPh>
    <rPh sb="9" eb="11">
      <t>ジコウ</t>
    </rPh>
    <phoneticPr fontId="21"/>
  </si>
  <si>
    <t>県・市からの問い合わせ事項等</t>
    <rPh sb="2" eb="3">
      <t>シ</t>
    </rPh>
    <rPh sb="13" eb="14">
      <t>トウ</t>
    </rPh>
    <phoneticPr fontId="21"/>
  </si>
  <si>
    <r>
      <t xml:space="preserve">問い合わせに対する回答
</t>
    </r>
    <r>
      <rPr>
        <b/>
        <sz val="9"/>
        <color indexed="48"/>
        <rFont val="ＭＳ Ｐゴシック"/>
        <family val="3"/>
        <charset val="128"/>
      </rPr>
      <t>（必要に応じて、行間隔を広げて利用してください。）</t>
    </r>
    <rPh sb="0" eb="1">
      <t>ト</t>
    </rPh>
    <rPh sb="2" eb="3">
      <t>ア</t>
    </rPh>
    <rPh sb="6" eb="7">
      <t>タイ</t>
    </rPh>
    <rPh sb="9" eb="11">
      <t>カイトウ</t>
    </rPh>
    <phoneticPr fontId="21"/>
  </si>
  <si>
    <t>色欄について、プルダウンメニューから選択、または数値・コメントを記入のこと</t>
    <rPh sb="0" eb="1">
      <t>イロ</t>
    </rPh>
    <rPh sb="1" eb="2">
      <t>ラン</t>
    </rPh>
    <rPh sb="18" eb="20">
      <t>センタク</t>
    </rPh>
    <rPh sb="24" eb="26">
      <t>スウチ</t>
    </rPh>
    <rPh sb="32" eb="34">
      <t>キニュウ</t>
    </rPh>
    <phoneticPr fontId="21"/>
  </si>
  <si>
    <t>質疑表（個別）</t>
    <rPh sb="0" eb="2">
      <t>ｼﾂｷﾞ</t>
    </rPh>
    <rPh sb="2" eb="3">
      <t>ﾋｮｳ</t>
    </rPh>
    <rPh sb="4" eb="6">
      <t>ｺﾍﾞﾂ</t>
    </rPh>
    <phoneticPr fontId="34" type="noConversion"/>
  </si>
  <si>
    <t>県・市からの問い合わせ事項</t>
    <rPh sb="2" eb="3">
      <t>シ</t>
    </rPh>
    <phoneticPr fontId="21"/>
  </si>
  <si>
    <r>
      <t xml:space="preserve">問い合わせに対する回答
</t>
    </r>
    <r>
      <rPr>
        <b/>
        <sz val="9"/>
        <color indexed="40"/>
        <rFont val="ＭＳ Ｐゴシック"/>
        <family val="3"/>
        <charset val="128"/>
      </rPr>
      <t>（必要に応じて、行間隔を広げて利用してください。）</t>
    </r>
    <rPh sb="0" eb="1">
      <t>ト</t>
    </rPh>
    <rPh sb="2" eb="3">
      <t>ア</t>
    </rPh>
    <rPh sb="6" eb="7">
      <t>タイ</t>
    </rPh>
    <rPh sb="9" eb="11">
      <t>カイトウ</t>
    </rPh>
    <phoneticPr fontId="21"/>
  </si>
  <si>
    <t>配慮項目</t>
    <phoneticPr fontId="21"/>
  </si>
  <si>
    <t>天草市内</t>
    <rPh sb="0" eb="2">
      <t>アマクサ</t>
    </rPh>
    <rPh sb="2" eb="4">
      <t>シナイ</t>
    </rPh>
    <phoneticPr fontId="21"/>
  </si>
  <si>
    <t>天草市建築課</t>
    <rPh sb="0" eb="3">
      <t>アマクサシ</t>
    </rPh>
    <rPh sb="3" eb="6">
      <t>ケンチクカ</t>
    </rPh>
    <phoneticPr fontId="21"/>
  </si>
  <si>
    <t>上記3市以外の県内地域</t>
    <rPh sb="0" eb="2">
      <t>ジョウキ</t>
    </rPh>
    <rPh sb="3" eb="4">
      <t>シ</t>
    </rPh>
    <rPh sb="4" eb="6">
      <t>イガイ</t>
    </rPh>
    <rPh sb="7" eb="9">
      <t>ケンナイ</t>
    </rPh>
    <rPh sb="9" eb="11">
      <t>チイキ</t>
    </rPh>
    <phoneticPr fontId="21"/>
  </si>
  <si>
    <t>Ver1.0</t>
    <phoneticPr fontId="21"/>
  </si>
  <si>
    <t>以下の方法により、評価・確認を行ってください。</t>
    <rPh sb="0" eb="2">
      <t>イカ</t>
    </rPh>
    <rPh sb="3" eb="5">
      <t>ホウホウ</t>
    </rPh>
    <rPh sb="9" eb="11">
      <t>ヒョウカ</t>
    </rPh>
    <rPh sb="12" eb="14">
      <t>カクニン</t>
    </rPh>
    <rPh sb="15" eb="16">
      <t>オコナ</t>
    </rPh>
    <phoneticPr fontId="21"/>
  </si>
  <si>
    <r>
      <t>※青色枠線内に</t>
    </r>
    <r>
      <rPr>
        <u/>
        <sz val="11"/>
        <rFont val="ＭＳ Ｐ明朝"/>
        <family val="1"/>
        <charset val="128"/>
      </rPr>
      <t>「値」のみ</t>
    </r>
    <r>
      <rPr>
        <sz val="11"/>
        <rFont val="ＭＳ Ｐ明朝"/>
        <family val="1"/>
        <charset val="128"/>
      </rPr>
      <t>を貼り付けてください。</t>
    </r>
    <phoneticPr fontId="21"/>
  </si>
  <si>
    <t>○○ビル</t>
    <phoneticPr fontId="21"/>
  </si>
  <si>
    <r>
      <t xml:space="preserve">
評価対象項目は、仕様等の
設計概要を記入してください。</t>
    </r>
    <r>
      <rPr>
        <sz val="9"/>
        <rFont val="ＭＳ Ｐゴシック"/>
        <family val="3"/>
        <charset val="128"/>
      </rPr>
      <t xml:space="preserve">
</t>
    </r>
    <r>
      <rPr>
        <i/>
        <sz val="9"/>
        <color indexed="10"/>
        <rFont val="ＭＳ Ｐゴシック"/>
        <family val="3"/>
        <charset val="128"/>
      </rPr>
      <t>（※仕様等が不明な場合は、
不明である旨を記入してください。）</t>
    </r>
    <rPh sb="1" eb="3">
      <t>ヒョウカ</t>
    </rPh>
    <rPh sb="3" eb="5">
      <t>タイショウ</t>
    </rPh>
    <rPh sb="5" eb="7">
      <t>コウモク</t>
    </rPh>
    <rPh sb="9" eb="11">
      <t>シヨウ</t>
    </rPh>
    <rPh sb="11" eb="12">
      <t>トウ</t>
    </rPh>
    <rPh sb="14" eb="16">
      <t>セッケイ</t>
    </rPh>
    <rPh sb="16" eb="18">
      <t>ガイヨウ</t>
    </rPh>
    <rPh sb="31" eb="33">
      <t>シヨウ</t>
    </rPh>
    <rPh sb="33" eb="34">
      <t>トウ</t>
    </rPh>
    <rPh sb="35" eb="37">
      <t>フメイ</t>
    </rPh>
    <rPh sb="38" eb="40">
      <t>バアイ</t>
    </rPh>
    <rPh sb="43" eb="45">
      <t>フメイ</t>
    </rPh>
    <rPh sb="48" eb="49">
      <t>ムネ</t>
    </rPh>
    <rPh sb="50" eb="52">
      <t>キニュウ</t>
    </rPh>
    <phoneticPr fontId="21"/>
  </si>
  <si>
    <t xml:space="preserve">
整合
確認</t>
    <rPh sb="1" eb="3">
      <t>セイゴウ</t>
    </rPh>
    <rPh sb="4" eb="6">
      <t>カクニン</t>
    </rPh>
    <phoneticPr fontId="21"/>
  </si>
  <si>
    <t xml:space="preserve">
提出区分</t>
    <rPh sb="1" eb="3">
      <t>テイシュツ</t>
    </rPh>
    <rPh sb="3" eb="5">
      <t>クブン</t>
    </rPh>
    <phoneticPr fontId="21"/>
  </si>
  <si>
    <t xml:space="preserve">
※提出する添付図書（マニュアルⅠ-17～19参照）に設計概要が記載されている場合は、その添付図書の名称等を、提出区分に係わらず、記入してください。（設計概要を記載した添付図書がない場合は記入不要）
※添付図書の提出区分は、表上のコメントを参照してください。</t>
    <rPh sb="2" eb="4">
      <t>テイシュツ</t>
    </rPh>
    <rPh sb="6" eb="10">
      <t>テンプトショ</t>
    </rPh>
    <rPh sb="23" eb="25">
      <t>サンショウ</t>
    </rPh>
    <rPh sb="27" eb="29">
      <t>セッケイ</t>
    </rPh>
    <rPh sb="29" eb="31">
      <t>ガイヨウ</t>
    </rPh>
    <rPh sb="32" eb="34">
      <t>キサイ</t>
    </rPh>
    <rPh sb="39" eb="41">
      <t>バアイ</t>
    </rPh>
    <rPh sb="45" eb="47">
      <t>テンプ</t>
    </rPh>
    <rPh sb="47" eb="49">
      <t>トショ</t>
    </rPh>
    <rPh sb="50" eb="52">
      <t>メイショウ</t>
    </rPh>
    <rPh sb="52" eb="53">
      <t>トウ</t>
    </rPh>
    <rPh sb="55" eb="57">
      <t>テイシュツ</t>
    </rPh>
    <rPh sb="57" eb="59">
      <t>クブン</t>
    </rPh>
    <rPh sb="60" eb="61">
      <t>カカ</t>
    </rPh>
    <rPh sb="65" eb="67">
      <t>キニュウ</t>
    </rPh>
    <rPh sb="75" eb="77">
      <t>セッケイ</t>
    </rPh>
    <rPh sb="77" eb="79">
      <t>ガイヨウ</t>
    </rPh>
    <rPh sb="80" eb="82">
      <t>キサイ</t>
    </rPh>
    <rPh sb="84" eb="86">
      <t>テンプ</t>
    </rPh>
    <rPh sb="86" eb="88">
      <t>トショ</t>
    </rPh>
    <rPh sb="91" eb="93">
      <t>バアイ</t>
    </rPh>
    <rPh sb="94" eb="96">
      <t>キニュウ</t>
    </rPh>
    <rPh sb="96" eb="98">
      <t>フヨウ</t>
    </rPh>
    <rPh sb="101" eb="103">
      <t>テンプ</t>
    </rPh>
    <rPh sb="103" eb="105">
      <t>トショ</t>
    </rPh>
    <rPh sb="106" eb="108">
      <t>テイシュツ</t>
    </rPh>
    <rPh sb="108" eb="110">
      <t>クブン</t>
    </rPh>
    <rPh sb="112" eb="113">
      <t>ヒョウ</t>
    </rPh>
    <rPh sb="113" eb="114">
      <t>ジョウ</t>
    </rPh>
    <rPh sb="120" eb="122">
      <t>サンショウ</t>
    </rPh>
    <phoneticPr fontId="21"/>
  </si>
  <si>
    <t>CASBEE熊本の評価結果（評価シート等）と設計概要との整合性の確認結果を、「整合確認」（BU列）の欄に記入します。</t>
    <rPh sb="6" eb="8">
      <t>クマモト</t>
    </rPh>
    <rPh sb="14" eb="16">
      <t>ヒョウカ</t>
    </rPh>
    <rPh sb="19" eb="20">
      <t>トウ</t>
    </rPh>
    <rPh sb="30" eb="31">
      <t>セイ</t>
    </rPh>
    <rPh sb="32" eb="34">
      <t>カクニン</t>
    </rPh>
    <rPh sb="34" eb="36">
      <t>ケッカ</t>
    </rPh>
    <rPh sb="39" eb="41">
      <t>セイゴウ</t>
    </rPh>
    <rPh sb="41" eb="43">
      <t>カクニン</t>
    </rPh>
    <rPh sb="52" eb="54">
      <t>キニュウ</t>
    </rPh>
    <phoneticPr fontId="21"/>
  </si>
  <si>
    <t>設計概要と資料名との間の整合性の確認結果を、「整合確認」（BX列）の欄に記入します。</t>
    <rPh sb="5" eb="7">
      <t>シリョウ</t>
    </rPh>
    <rPh sb="7" eb="8">
      <t>メイ</t>
    </rPh>
    <rPh sb="14" eb="15">
      <t>セイ</t>
    </rPh>
    <rPh sb="16" eb="18">
      <t>カクニン</t>
    </rPh>
    <rPh sb="18" eb="20">
      <t>ケッカ</t>
    </rPh>
    <rPh sb="23" eb="25">
      <t>セイゴウ</t>
    </rPh>
    <rPh sb="25" eb="27">
      <t>カクニン</t>
    </rPh>
    <rPh sb="36" eb="38">
      <t>キニュウ</t>
    </rPh>
    <phoneticPr fontId="21"/>
  </si>
  <si>
    <t>設計概要を明記した確認資料の添付の要否は、評価項目毎に「提出区分」（BV列）の欄で明示していますので、</t>
    <rPh sb="0" eb="2">
      <t>セッケイ</t>
    </rPh>
    <rPh sb="2" eb="4">
      <t>ガイヨウ</t>
    </rPh>
    <rPh sb="5" eb="7">
      <t>メイキ</t>
    </rPh>
    <rPh sb="9" eb="11">
      <t>カクニン</t>
    </rPh>
    <rPh sb="11" eb="13">
      <t>シリョウ</t>
    </rPh>
    <rPh sb="14" eb="16">
      <t>テンプ</t>
    </rPh>
    <rPh sb="17" eb="19">
      <t>ヨウヒ</t>
    </rPh>
    <rPh sb="25" eb="26">
      <t>ゴト</t>
    </rPh>
    <rPh sb="28" eb="30">
      <t>テイシュツ</t>
    </rPh>
    <rPh sb="30" eb="32">
      <t>クブン</t>
    </rPh>
    <rPh sb="39" eb="40">
      <t>ラン</t>
    </rPh>
    <rPh sb="41" eb="43">
      <t>メイジ</t>
    </rPh>
    <phoneticPr fontId="21"/>
  </si>
  <si>
    <t>「配慮項目の設計概要を確認するための添付図書」として記入すべき事項については、【確認表】シートの「CA列」の欄を</t>
    <rPh sb="26" eb="28">
      <t>キニュウ</t>
    </rPh>
    <rPh sb="31" eb="33">
      <t>ジコウ</t>
    </rPh>
    <rPh sb="40" eb="42">
      <t>カクニン</t>
    </rPh>
    <rPh sb="42" eb="43">
      <t>ヒョウ</t>
    </rPh>
    <rPh sb="51" eb="52">
      <t>レツ</t>
    </rPh>
    <rPh sb="54" eb="55">
      <t>ラン</t>
    </rPh>
    <phoneticPr fontId="21"/>
  </si>
  <si>
    <t>　　　【評価ツールの確認表の印刷】</t>
    <rPh sb="4" eb="6">
      <t>ヒョウカ</t>
    </rPh>
    <rPh sb="10" eb="12">
      <t>カクニン</t>
    </rPh>
    <rPh sb="12" eb="13">
      <t>ヒョウ</t>
    </rPh>
    <rPh sb="14" eb="16">
      <t>インサツ</t>
    </rPh>
    <phoneticPr fontId="21"/>
  </si>
  <si>
    <t>※必要に応じて、行間隔を広げて利用してください。</t>
    <phoneticPr fontId="21"/>
  </si>
  <si>
    <r>
      <t>「【確認表】」シートの「配慮項目の設計概要」（BT</t>
    </r>
    <r>
      <rPr>
        <sz val="11"/>
        <rFont val="ＭＳ Ｐゴシック"/>
        <family val="3"/>
        <charset val="128"/>
      </rPr>
      <t>列）の欄に、設計概要（仕様等）を記入します。</t>
    </r>
    <rPh sb="2" eb="4">
      <t>カクニン</t>
    </rPh>
    <rPh sb="28" eb="29">
      <t>ラン</t>
    </rPh>
    <phoneticPr fontId="21"/>
  </si>
  <si>
    <t>「【確認表】」シートの「評価対象用途」（I列～Q列）の欄は、用途別に各評価項目の評価の要否を明示しています。</t>
    <rPh sb="21" eb="22">
      <t>レツ</t>
    </rPh>
    <rPh sb="24" eb="25">
      <t>レツ</t>
    </rPh>
    <rPh sb="27" eb="28">
      <t>ラン</t>
    </rPh>
    <rPh sb="30" eb="33">
      <t>ヨウトベツ</t>
    </rPh>
    <rPh sb="34" eb="35">
      <t>カク</t>
    </rPh>
    <rPh sb="35" eb="37">
      <t>ヒョウカ</t>
    </rPh>
    <rPh sb="37" eb="39">
      <t>コウモク</t>
    </rPh>
    <rPh sb="40" eb="42">
      <t>ヒョウカ</t>
    </rPh>
    <rPh sb="43" eb="45">
      <t>ヨウヒ</t>
    </rPh>
    <rPh sb="46" eb="48">
      <t>メイジ</t>
    </rPh>
    <phoneticPr fontId="21"/>
  </si>
  <si>
    <t>「【確認表】」シートの「評価対象外」（R列）の欄は、用途に関係なく、「評価対象外」となる事項（条件）を明示しています。</t>
    <rPh sb="20" eb="21">
      <t>レツ</t>
    </rPh>
    <rPh sb="23" eb="24">
      <t>ラン</t>
    </rPh>
    <rPh sb="26" eb="28">
      <t>ヨウト</t>
    </rPh>
    <rPh sb="29" eb="31">
      <t>カンケイ</t>
    </rPh>
    <rPh sb="35" eb="37">
      <t>ヒョウカ</t>
    </rPh>
    <rPh sb="37" eb="39">
      <t>タイショウ</t>
    </rPh>
    <rPh sb="39" eb="40">
      <t>ガイ</t>
    </rPh>
    <rPh sb="44" eb="46">
      <t>ジコウ</t>
    </rPh>
    <rPh sb="47" eb="49">
      <t>ジョウケン</t>
    </rPh>
    <rPh sb="51" eb="53">
      <t>メイジ</t>
    </rPh>
    <phoneticPr fontId="21"/>
  </si>
  <si>
    <t>【確認表】シートへの直接入力や印刷物への記入など、その活用方法は問いません。）</t>
    <rPh sb="10" eb="12">
      <t>チョクセツ</t>
    </rPh>
    <rPh sb="12" eb="14">
      <t>ニュウリョク</t>
    </rPh>
    <rPh sb="15" eb="17">
      <t>インサツ</t>
    </rPh>
    <rPh sb="17" eb="18">
      <t>ブツ</t>
    </rPh>
    <rPh sb="20" eb="22">
      <t>キニュウ</t>
    </rPh>
    <rPh sb="27" eb="29">
      <t>カツヨウ</t>
    </rPh>
    <rPh sb="29" eb="31">
      <t>ホウホウ</t>
    </rPh>
    <rPh sb="32" eb="33">
      <t>ト</t>
    </rPh>
    <phoneticPr fontId="21"/>
  </si>
  <si>
    <t>「配慮項目の設計概要」として記入すべき事項については、【確認表】シートの「BY列」の欄を参考に適宜記入してください。</t>
    <rPh sb="1" eb="3">
      <t>ハイリョ</t>
    </rPh>
    <rPh sb="3" eb="5">
      <t>コウモク</t>
    </rPh>
    <rPh sb="6" eb="8">
      <t>セッケイ</t>
    </rPh>
    <rPh sb="8" eb="10">
      <t>ガイヨウ</t>
    </rPh>
    <rPh sb="14" eb="16">
      <t>キニュウ</t>
    </rPh>
    <rPh sb="19" eb="21">
      <t>ジコウ</t>
    </rPh>
    <rPh sb="39" eb="40">
      <t>レツ</t>
    </rPh>
    <rPh sb="42" eb="43">
      <t>ラン</t>
    </rPh>
    <rPh sb="44" eb="46">
      <t>サンコウ</t>
    </rPh>
    <rPh sb="47" eb="49">
      <t>テキギ</t>
    </rPh>
    <rPh sb="49" eb="51">
      <t>キニュウ</t>
    </rPh>
    <phoneticPr fontId="21"/>
  </si>
  <si>
    <t>本ツールの「【メイン】シート」「【スコア】シート」に必要事項を記入します。</t>
    <rPh sb="0" eb="1">
      <t>ホン</t>
    </rPh>
    <rPh sb="26" eb="28">
      <t>ヒツヨウ</t>
    </rPh>
    <rPh sb="28" eb="30">
      <t>ジコウ</t>
    </rPh>
    <rPh sb="31" eb="33">
      <t>キニュウ</t>
    </rPh>
    <phoneticPr fontId="21"/>
  </si>
  <si>
    <t>「【確認表】」シートの「配慮項目の設計概要」の欄に、設計概要（仕様等）を記入します。</t>
    <rPh sb="2" eb="4">
      <t>カクニン</t>
    </rPh>
    <rPh sb="4" eb="5">
      <t>ヒョウ</t>
    </rPh>
    <phoneticPr fontId="21"/>
  </si>
  <si>
    <t>「資料名（図面、計算書等の図書名）」を記入します。</t>
    <phoneticPr fontId="21"/>
  </si>
  <si>
    <t>「【確認表】」シートの「配慮項目の設計概要を確認するための添付図書」の欄に、②で記入した設計概要を明記した</t>
    <rPh sb="2" eb="4">
      <t>カクニン</t>
    </rPh>
    <rPh sb="4" eb="5">
      <t>ヒョウ</t>
    </rPh>
    <phoneticPr fontId="21"/>
  </si>
  <si>
    <t>前述までの評価・確認が完了したら、提出するために「【確認表】シート」を印刷します。</t>
    <rPh sb="0" eb="2">
      <t>ゼンジュツ</t>
    </rPh>
    <rPh sb="5" eb="7">
      <t>ヒョウカ</t>
    </rPh>
    <rPh sb="8" eb="10">
      <t>カクニン</t>
    </rPh>
    <rPh sb="11" eb="13">
      <t>カンリョウ</t>
    </rPh>
    <rPh sb="17" eb="19">
      <t>テイシュツ</t>
    </rPh>
    <rPh sb="26" eb="28">
      <t>カクニン</t>
    </rPh>
    <rPh sb="28" eb="29">
      <t>ヒョウ</t>
    </rPh>
    <rPh sb="35" eb="37">
      <t>インサツ</t>
    </rPh>
    <phoneticPr fontId="21"/>
  </si>
  <si>
    <t>※本ツールのデータも提出してください。</t>
    <rPh sb="1" eb="2">
      <t>ホン</t>
    </rPh>
    <rPh sb="10" eb="12">
      <t>テイシュツ</t>
    </rPh>
    <phoneticPr fontId="21"/>
  </si>
  <si>
    <t>「【確認表】」シートを提出するために印刷します。（本ツールのデータも提出してください。）</t>
    <rPh sb="2" eb="4">
      <t>カクニン</t>
    </rPh>
    <rPh sb="4" eb="5">
      <t>ヒョウ</t>
    </rPh>
    <rPh sb="11" eb="13">
      <t>テイシュツ</t>
    </rPh>
    <phoneticPr fontId="21"/>
  </si>
  <si>
    <t>①</t>
    <phoneticPr fontId="21"/>
  </si>
  <si>
    <t>③、④の各評価項目の評価の要否の確認後に、評価結果の確認のために必要事項を記入していきます。</t>
    <rPh sb="4" eb="5">
      <t>カク</t>
    </rPh>
    <rPh sb="5" eb="7">
      <t>ヒョウカ</t>
    </rPh>
    <rPh sb="7" eb="9">
      <t>コウモク</t>
    </rPh>
    <rPh sb="10" eb="12">
      <t>ヒョウカ</t>
    </rPh>
    <rPh sb="13" eb="15">
      <t>ヨウヒ</t>
    </rPh>
    <rPh sb="16" eb="18">
      <t>カクニン</t>
    </rPh>
    <rPh sb="18" eb="19">
      <t>ゴ</t>
    </rPh>
    <rPh sb="21" eb="23">
      <t>ヒョウカ</t>
    </rPh>
    <rPh sb="23" eb="25">
      <t>ケッカ</t>
    </rPh>
    <rPh sb="26" eb="28">
      <t>カクニン</t>
    </rPh>
    <rPh sb="32" eb="34">
      <t>ヒツヨウ</t>
    </rPh>
    <rPh sb="34" eb="36">
      <t>ジコウ</t>
    </rPh>
    <rPh sb="37" eb="39">
      <t>キニュウ</t>
    </rPh>
    <phoneticPr fontId="21"/>
  </si>
  <si>
    <t>用途別に各評価項目の評価の要否等を確認します。</t>
    <rPh sb="15" eb="16">
      <t>トウ</t>
    </rPh>
    <rPh sb="17" eb="19">
      <t>カクニン</t>
    </rPh>
    <phoneticPr fontId="21"/>
  </si>
  <si>
    <t>⑥</t>
    <phoneticPr fontId="21"/>
  </si>
  <si>
    <t>「整合確認」の欄は、評価項目をチェックできるように利便性確保のために設けたものです。</t>
    <rPh sb="1" eb="3">
      <t>セイゴウ</t>
    </rPh>
    <rPh sb="3" eb="5">
      <t>カクニン</t>
    </rPh>
    <rPh sb="7" eb="8">
      <t>ラン</t>
    </rPh>
    <rPh sb="10" eb="12">
      <t>ヒョウカ</t>
    </rPh>
    <rPh sb="12" eb="14">
      <t>コウモク</t>
    </rPh>
    <rPh sb="25" eb="28">
      <t>リベンセイ</t>
    </rPh>
    <rPh sb="28" eb="30">
      <t>カクホ</t>
    </rPh>
    <rPh sb="34" eb="35">
      <t>モウ</t>
    </rPh>
    <phoneticPr fontId="21"/>
  </si>
  <si>
    <t>「【確認表】」シートの「配慮項目の設計概要を確認するための添付図書」（BW列）の欄に、⑤で記入した設計概要を明記した</t>
    <rPh sb="2" eb="4">
      <t>カクニン</t>
    </rPh>
    <rPh sb="45" eb="47">
      <t>キニュウ</t>
    </rPh>
    <phoneticPr fontId="21"/>
  </si>
  <si>
    <t>【 評価・確認方法 】</t>
    <rPh sb="2" eb="4">
      <t>ヒョウカ</t>
    </rPh>
    <rPh sb="5" eb="7">
      <t>カクニン</t>
    </rPh>
    <rPh sb="7" eb="9">
      <t>ホウホウ</t>
    </rPh>
    <phoneticPr fontId="21"/>
  </si>
  <si>
    <t>3、4それぞれの整合の確認します。（必要に応じて「整合確認」の欄を使用する。）</t>
    <rPh sb="8" eb="10">
      <t>セイゴウ</t>
    </rPh>
    <rPh sb="11" eb="13">
      <t>カクニン</t>
    </rPh>
    <rPh sb="18" eb="20">
      <t>ヒツヨウ</t>
    </rPh>
    <rPh sb="21" eb="22">
      <t>オウ</t>
    </rPh>
    <rPh sb="25" eb="27">
      <t>セイゴウ</t>
    </rPh>
    <rPh sb="27" eb="29">
      <t>カクニン</t>
    </rPh>
    <rPh sb="31" eb="32">
      <t>ラン</t>
    </rPh>
    <rPh sb="33" eb="35">
      <t>シヨウ</t>
    </rPh>
    <phoneticPr fontId="21"/>
  </si>
  <si>
    <t>評価シートとは、「採点Q1」～「採点Q3」、「採点LR1」～「採点LR3」、「計画書」、「条件」の各シートのことです。</t>
    <rPh sb="0" eb="2">
      <t>ヒョウカ</t>
    </rPh>
    <rPh sb="49" eb="50">
      <t>カク</t>
    </rPh>
    <phoneticPr fontId="21"/>
  </si>
  <si>
    <t>確認表シート（「CASBEE熊本」の評価・確認等）</t>
    <rPh sb="14" eb="16">
      <t>クマモト</t>
    </rPh>
    <rPh sb="18" eb="20">
      <t>ヒョウカ</t>
    </rPh>
    <rPh sb="21" eb="23">
      <t>カクニン</t>
    </rPh>
    <rPh sb="23" eb="24">
      <t>トウ</t>
    </rPh>
    <phoneticPr fontId="21"/>
  </si>
  <si>
    <t>【スコア】シート
での入力値</t>
    <phoneticPr fontId="21"/>
  </si>
  <si>
    <t>【確認表】シート</t>
    <rPh sb="1" eb="3">
      <t>カクニン</t>
    </rPh>
    <rPh sb="3" eb="4">
      <t>ヒョウ</t>
    </rPh>
    <phoneticPr fontId="21"/>
  </si>
  <si>
    <t>※１</t>
    <phoneticPr fontId="21"/>
  </si>
  <si>
    <t>「評価点」は、CASBEE 評価ツール上の各評価シート（解説Q1～Q3、LR1～LR3）による評価結果と同一となるようにしてください。</t>
    <rPh sb="1" eb="4">
      <t>ヒョウカテン</t>
    </rPh>
    <rPh sb="14" eb="16">
      <t>ヒョウカ</t>
    </rPh>
    <rPh sb="19" eb="20">
      <t>ジョウ</t>
    </rPh>
    <rPh sb="21" eb="24">
      <t>カクヒョウカ</t>
    </rPh>
    <rPh sb="28" eb="30">
      <t>カイセツ</t>
    </rPh>
    <rPh sb="47" eb="49">
      <t>ヒョウカ</t>
    </rPh>
    <rPh sb="49" eb="51">
      <t>ケッカ</t>
    </rPh>
    <rPh sb="52" eb="54">
      <t>ドウイツ</t>
    </rPh>
    <phoneticPr fontId="21"/>
  </si>
  <si>
    <t>※２</t>
    <phoneticPr fontId="21"/>
  </si>
  <si>
    <t>※３</t>
    <phoneticPr fontId="21"/>
  </si>
  <si>
    <t>評価対象用途区分　◎：建物全体（全用途）、○：共用部分のみ（病、ホ、住）、●：住宅・宿泊部分のみ（病、ホ、住）</t>
    <rPh sb="0" eb="2">
      <t>ヒョウカ</t>
    </rPh>
    <rPh sb="2" eb="4">
      <t>タイショウ</t>
    </rPh>
    <rPh sb="4" eb="6">
      <t>ヨウト</t>
    </rPh>
    <rPh sb="6" eb="8">
      <t>クブン</t>
    </rPh>
    <rPh sb="11" eb="13">
      <t>タテモノ</t>
    </rPh>
    <rPh sb="13" eb="15">
      <t>ゼンタイ</t>
    </rPh>
    <rPh sb="16" eb="17">
      <t>ゼン</t>
    </rPh>
    <rPh sb="17" eb="19">
      <t>ヨウト</t>
    </rPh>
    <rPh sb="23" eb="25">
      <t>キョウヨウ</t>
    </rPh>
    <rPh sb="25" eb="27">
      <t>ブブン</t>
    </rPh>
    <rPh sb="30" eb="31">
      <t>ヤマイ</t>
    </rPh>
    <rPh sb="34" eb="35">
      <t>ジュウ</t>
    </rPh>
    <rPh sb="39" eb="41">
      <t>ジュウタク</t>
    </rPh>
    <rPh sb="42" eb="44">
      <t>シュクハク</t>
    </rPh>
    <rPh sb="44" eb="46">
      <t>ブブン</t>
    </rPh>
    <rPh sb="49" eb="50">
      <t>ヤマイ</t>
    </rPh>
    <rPh sb="53" eb="54">
      <t>ジュウ</t>
    </rPh>
    <phoneticPr fontId="21"/>
  </si>
  <si>
    <t>本欄への記入内容は、本ツール内の「スコア」シートの「環境配慮設計の概要記入欄」に記載した項目等を記入してください。</t>
    <rPh sb="0" eb="1">
      <t>ホン</t>
    </rPh>
    <rPh sb="1" eb="2">
      <t>ラン</t>
    </rPh>
    <rPh sb="4" eb="6">
      <t>キニュウ</t>
    </rPh>
    <rPh sb="6" eb="8">
      <t>ナイヨウ</t>
    </rPh>
    <rPh sb="10" eb="11">
      <t>ホン</t>
    </rPh>
    <rPh sb="14" eb="15">
      <t>ナイ</t>
    </rPh>
    <rPh sb="40" eb="42">
      <t>キサイ</t>
    </rPh>
    <rPh sb="44" eb="46">
      <t>コウモク</t>
    </rPh>
    <rPh sb="46" eb="47">
      <t>トウ</t>
    </rPh>
    <rPh sb="48" eb="50">
      <t>キニュウ</t>
    </rPh>
    <phoneticPr fontId="21"/>
  </si>
  <si>
    <t>IBEC発行
評価
マニュアル
ページ</t>
    <rPh sb="4" eb="6">
      <t>ハッコウ</t>
    </rPh>
    <rPh sb="7" eb="9">
      <t>ヒョウカ</t>
    </rPh>
    <phoneticPr fontId="21"/>
  </si>
  <si>
    <r>
      <t>CASBEE</t>
    </r>
    <r>
      <rPr>
        <sz val="9"/>
        <rFont val="ＭＳ Ｐゴシック"/>
        <family val="3"/>
        <charset val="128"/>
      </rPr>
      <t>熊本《新築》</t>
    </r>
    <r>
      <rPr>
        <sz val="9"/>
        <rFont val="Arial"/>
        <family val="2"/>
      </rPr>
      <t>2017</t>
    </r>
    <r>
      <rPr>
        <sz val="9"/>
        <rFont val="ＭＳ Ｐゴシック"/>
        <family val="3"/>
        <charset val="128"/>
      </rPr>
      <t>年版</t>
    </r>
    <rPh sb="6" eb="8">
      <t>クマモト</t>
    </rPh>
    <rPh sb="9" eb="11">
      <t>シンチク</t>
    </rPh>
    <rPh sb="16" eb="17">
      <t>ネン</t>
    </rPh>
    <rPh sb="17" eb="18">
      <t>バン</t>
    </rPh>
    <phoneticPr fontId="21"/>
  </si>
  <si>
    <r>
      <t>設計仕様確認支援 《新築》</t>
    </r>
    <r>
      <rPr>
        <sz val="9"/>
        <rFont val="ＭＳ Ｐゴシック"/>
        <family val="3"/>
        <charset val="128"/>
      </rPr>
      <t>2017年版</t>
    </r>
    <rPh sb="0" eb="2">
      <t>セッケイ</t>
    </rPh>
    <rPh sb="2" eb="4">
      <t>シヨウ</t>
    </rPh>
    <rPh sb="4" eb="6">
      <t>カクニン</t>
    </rPh>
    <rPh sb="6" eb="8">
      <t>シエン</t>
    </rPh>
    <rPh sb="10" eb="12">
      <t>シンチク</t>
    </rPh>
    <rPh sb="17" eb="18">
      <t>ネン</t>
    </rPh>
    <rPh sb="18" eb="19">
      <t>バン</t>
    </rPh>
    <phoneticPr fontId="21"/>
  </si>
  <si>
    <t>CASBEE-BD_NC_2016(v.2.1)_kmt2017(v1.0)</t>
    <phoneticPr fontId="21"/>
  </si>
  <si>
    <t>室内騒音レベル</t>
    <rPh sb="0" eb="2">
      <t>シツナイ</t>
    </rPh>
    <rPh sb="2" eb="4">
      <t>ソウオン</t>
    </rPh>
    <phoneticPr fontId="21"/>
  </si>
  <si>
    <t>耐震･免震・制震・制振</t>
    <rPh sb="0" eb="2">
      <t>タイシン</t>
    </rPh>
    <rPh sb="3" eb="4">
      <t>メン</t>
    </rPh>
    <rPh sb="4" eb="5">
      <t>フル</t>
    </rPh>
    <rPh sb="6" eb="8">
      <t>セイシン</t>
    </rPh>
    <rPh sb="9" eb="11">
      <t>セイシン</t>
    </rPh>
    <phoneticPr fontId="21"/>
  </si>
  <si>
    <t>耐震性（建物の壊れにくさ）</t>
    <rPh sb="0" eb="3">
      <t>タイシンセイ</t>
    </rPh>
    <rPh sb="4" eb="6">
      <t>タテモノ</t>
    </rPh>
    <rPh sb="7" eb="8">
      <t>コワ</t>
    </rPh>
    <phoneticPr fontId="21"/>
  </si>
  <si>
    <t>免震・制振性能・制振性能</t>
    <rPh sb="0" eb="1">
      <t>メン</t>
    </rPh>
    <rPh sb="1" eb="2">
      <t>シン</t>
    </rPh>
    <rPh sb="3" eb="4">
      <t>セイ</t>
    </rPh>
    <rPh sb="4" eb="5">
      <t>オサム</t>
    </rPh>
    <rPh sb="5" eb="7">
      <t>セイノウ</t>
    </rPh>
    <rPh sb="8" eb="10">
      <t>セイシン</t>
    </rPh>
    <rPh sb="10" eb="12">
      <t>セイノウ</t>
    </rPh>
    <phoneticPr fontId="21"/>
  </si>
  <si>
    <t>知的生産性向上の取組み</t>
    <rPh sb="0" eb="2">
      <t>チテキ</t>
    </rPh>
    <rPh sb="2" eb="5">
      <t>セイサンセイ</t>
    </rPh>
    <rPh sb="5" eb="7">
      <t>コウジョウ</t>
    </rPh>
    <rPh sb="8" eb="10">
      <t>トリクミ</t>
    </rPh>
    <phoneticPr fontId="21"/>
  </si>
  <si>
    <t>耐震･免震・制震・制振</t>
    <rPh sb="0" eb="2">
      <t>タイシン</t>
    </rPh>
    <rPh sb="3" eb="4">
      <t>メン</t>
    </rPh>
    <rPh sb="4" eb="5">
      <t>フル</t>
    </rPh>
    <phoneticPr fontId="21"/>
  </si>
  <si>
    <t>耐震性(建物のこわれにくさ)</t>
    <rPh sb="0" eb="3">
      <t>タイシンセイ</t>
    </rPh>
    <phoneticPr fontId="21"/>
  </si>
  <si>
    <t>免震・制震・制振性能</t>
    <rPh sb="0" eb="2">
      <t>メンシン</t>
    </rPh>
    <rPh sb="3" eb="5">
      <t>セイシン</t>
    </rPh>
    <rPh sb="6" eb="8">
      <t>セイシン</t>
    </rPh>
    <rPh sb="8" eb="10">
      <t>セイノウ</t>
    </rPh>
    <phoneticPr fontId="21"/>
  </si>
  <si>
    <t>豊かな室外環境</t>
    <rPh sb="0" eb="1">
      <t>ﾕﾀ</t>
    </rPh>
    <rPh sb="3" eb="5">
      <t>ｼﾂｶﾞｲ</t>
    </rPh>
    <rPh sb="5" eb="7">
      <t>ｶﾝｷｮｳ</t>
    </rPh>
    <phoneticPr fontId="34" type="noConversion"/>
  </si>
  <si>
    <t>知的生産性向上の取組み</t>
    <rPh sb="0" eb="7">
      <t>チテキセイサンセイコウジョウ</t>
    </rPh>
    <rPh sb="8" eb="10">
      <t>トリクミ</t>
    </rPh>
    <phoneticPr fontId="21"/>
  </si>
  <si>
    <t>躯体のリサイクル・リユース</t>
  </si>
  <si>
    <t>屋根材のリサイクル・リユース</t>
  </si>
  <si>
    <t>外壁材のリサイクル・リユース</t>
  </si>
  <si>
    <t>内装材のリサイクル・リユース</t>
  </si>
  <si>
    <t>設備機器のリサイクル・リユース</t>
  </si>
  <si>
    <t>外構資材のリユース</t>
  </si>
  <si>
    <t>廃棄物発生量の最小化</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</si>
</sst>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0_ "/>
    <numFmt numFmtId="177" formatCode="0.00_ "/>
    <numFmt numFmtId="178" formatCode="0.00_);[Red]\(0.00\)"/>
    <numFmt numFmtId="179" formatCode="0;0;&quot;－&quot;"/>
    <numFmt numFmtId="180" formatCode="#,##0_ "/>
    <numFmt numFmtId="181" formatCode="0.0"/>
    <numFmt numFmtId="182" formatCode="0.0;0.0;&quot;-&quot;\ "/>
    <numFmt numFmtId="183" formatCode="0.00;0.00;&quot;-&quot;\ "/>
    <numFmt numFmtId="184" formatCode="0.0;0.0;&quot;－&quot;"/>
    <numFmt numFmtId="185" formatCode="0.00;0.00;&quot;－&quot;"/>
    <numFmt numFmtId="186" formatCode="0.000_ "/>
    <numFmt numFmtId="187" formatCode="0.000_);[Red]\(0.000\)"/>
    <numFmt numFmtId="188" formatCode="0.00;0.00;&quot;&quot;\ "/>
    <numFmt numFmtId="189" formatCode="0.00;0.00;&quot;-&quot;"/>
    <numFmt numFmtId="190" formatCode="0.0000"/>
    <numFmt numFmtId="191" formatCode="0.0_);[Red]\(0.0\)"/>
    <numFmt numFmtId="192" formatCode="0.000"/>
    <numFmt numFmtId="193" formatCode="0.0;0.0;&quot;-&quot;"/>
    <numFmt numFmtId="194" formatCode="#,##0.0_ "/>
    <numFmt numFmtId="195" formatCode="&quot;Ⅲ-&quot;General"/>
  </numFmts>
  <fonts count="12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2"/>
      <name val="ＭＳ Ｐゴシック"/>
      <family val="3"/>
      <charset val="128"/>
    </font>
    <font>
      <sz val="9"/>
      <color indexed="10"/>
      <name val="Arial"/>
      <family val="2"/>
    </font>
    <font>
      <b/>
      <sz val="12"/>
      <color indexed="9"/>
      <name val="ＭＳ Ｐゴシック"/>
      <family val="3"/>
      <charset val="128"/>
    </font>
    <font>
      <b/>
      <sz val="12"/>
      <color indexed="9"/>
      <name val="Arial"/>
      <family val="2"/>
    </font>
    <font>
      <sz val="9"/>
      <color indexed="8"/>
      <name val="ＭＳ Ｐゴシック"/>
      <family val="3"/>
      <charset val="128"/>
    </font>
    <font>
      <b/>
      <i/>
      <sz val="11"/>
      <name val="ＭＳ Ｐゴシック"/>
      <family val="3"/>
      <charset val="128"/>
    </font>
    <font>
      <b/>
      <sz val="10"/>
      <color indexed="9"/>
      <name val="Arial"/>
      <family val="2"/>
    </font>
    <font>
      <b/>
      <sz val="8"/>
      <name val="ＭＳ Ｐゴシック"/>
      <family val="3"/>
      <charset val="128"/>
    </font>
    <font>
      <sz val="8"/>
      <color indexed="10"/>
      <name val="ＭＳ Ｐゴシック"/>
      <family val="3"/>
      <charset val="128"/>
    </font>
    <font>
      <b/>
      <sz val="8"/>
      <name val="Arial"/>
      <family val="2"/>
    </font>
    <font>
      <b/>
      <sz val="14"/>
      <color indexed="9"/>
      <name val="ＭＳ Ｐゴシック"/>
      <family val="3"/>
      <charset val="128"/>
    </font>
    <font>
      <sz val="9"/>
      <color indexed="9"/>
      <name val="ＭＳ Ｐゴシック"/>
      <family val="3"/>
      <charset val="128"/>
    </font>
    <font>
      <b/>
      <sz val="8"/>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9"/>
      <color indexed="63"/>
      <name val="Arial"/>
      <family val="2"/>
    </font>
    <font>
      <b/>
      <sz val="11"/>
      <color indexed="63"/>
      <name val="Arial"/>
      <family val="2"/>
    </font>
    <font>
      <b/>
      <sz val="10"/>
      <color indexed="17"/>
      <name val="ＭＳ Ｐゴシック"/>
      <family val="3"/>
      <charset val="128"/>
    </font>
    <font>
      <sz val="9"/>
      <color indexed="63"/>
      <name val="Arial"/>
      <family val="2"/>
    </font>
    <font>
      <b/>
      <sz val="10"/>
      <color indexed="18"/>
      <name val="Arial"/>
      <family val="2"/>
    </font>
    <font>
      <b/>
      <sz val="10"/>
      <color indexed="10"/>
      <name val="ＭＳ Ｐゴシック"/>
      <family val="3"/>
      <charset val="128"/>
    </font>
    <font>
      <b/>
      <sz val="10"/>
      <color indexed="10"/>
      <name val="Arial"/>
      <family val="2"/>
    </font>
    <font>
      <b/>
      <sz val="9"/>
      <color indexed="10"/>
      <name val="Arial"/>
      <family val="2"/>
    </font>
    <font>
      <b/>
      <sz val="9"/>
      <color indexed="10"/>
      <name val="ＭＳ Ｐゴシック"/>
      <family val="3"/>
      <charset val="128"/>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sz val="10"/>
      <color indexed="8"/>
      <name val="ＭＳ Ｐゴシック"/>
      <family val="3"/>
      <charset val="128"/>
    </font>
    <font>
      <b/>
      <sz val="9"/>
      <color indexed="81"/>
      <name val="ＭＳ Ｐゴシック"/>
      <family val="3"/>
      <charset val="128"/>
    </font>
    <font>
      <sz val="9"/>
      <color indexed="81"/>
      <name val="ＭＳ Ｐゴシック"/>
      <family val="3"/>
      <charset val="128"/>
    </font>
    <font>
      <b/>
      <sz val="10"/>
      <color indexed="8"/>
      <name val="ＭＳ Ｐゴシック"/>
      <family val="3"/>
      <charset val="128"/>
    </font>
    <font>
      <sz val="9"/>
      <color indexed="21"/>
      <name val="ＭＳ Ｐゴシック"/>
      <family val="3"/>
      <charset val="128"/>
    </font>
    <font>
      <sz val="7"/>
      <name val="ＭＳ Ｐゴシック"/>
      <family val="3"/>
      <charset val="128"/>
    </font>
    <font>
      <vertAlign val="superscript"/>
      <sz val="11"/>
      <name val="ＭＳ Ｐゴシック"/>
      <family val="3"/>
      <charset val="128"/>
    </font>
    <font>
      <i/>
      <sz val="9"/>
      <color indexed="10"/>
      <name val="ＭＳ Ｐゴシック"/>
      <family val="3"/>
      <charset val="128"/>
    </font>
    <font>
      <sz val="11"/>
      <color indexed="12"/>
      <name val="ＭＳ Ｐゴシック"/>
      <family val="3"/>
      <charset val="128"/>
    </font>
    <font>
      <sz val="11"/>
      <color rgb="FFFF0000"/>
      <name val="ＭＳ Ｐゴシック"/>
      <family val="3"/>
      <charset val="128"/>
    </font>
    <font>
      <b/>
      <sz val="10"/>
      <color rgb="FFFF0000"/>
      <name val="ＭＳ Ｐゴシック"/>
      <family val="3"/>
      <charset val="128"/>
    </font>
    <font>
      <sz val="8"/>
      <color rgb="FFFF0000"/>
      <name val="ＭＳ Ｐゴシック"/>
      <family val="3"/>
      <charset val="128"/>
    </font>
    <font>
      <sz val="12"/>
      <name val="ＭＳ Ｐゴシック"/>
      <family val="3"/>
      <charset val="128"/>
    </font>
    <font>
      <b/>
      <sz val="12"/>
      <color indexed="10"/>
      <name val="ＭＳ Ｐゴシック"/>
      <family val="3"/>
      <charset val="128"/>
    </font>
    <font>
      <b/>
      <sz val="14"/>
      <color indexed="12"/>
      <name val="ＭＳ Ｐゴシック"/>
      <family val="3"/>
      <charset val="128"/>
    </font>
    <font>
      <b/>
      <sz val="11"/>
      <color indexed="10"/>
      <name val="ＭＳ Ｐゴシック"/>
      <family val="3"/>
      <charset val="128"/>
    </font>
    <font>
      <u/>
      <sz val="11"/>
      <color indexed="12"/>
      <name val="ＭＳ Ｐゴシック"/>
      <family val="3"/>
      <charset val="128"/>
    </font>
    <font>
      <sz val="11"/>
      <name val="ＭＳ Ｐ明朝"/>
      <family val="1"/>
      <charset val="128"/>
    </font>
    <font>
      <b/>
      <sz val="11"/>
      <name val="ＭＳ Ｐ明朝"/>
      <family val="1"/>
      <charset val="128"/>
    </font>
    <font>
      <u/>
      <sz val="14"/>
      <color indexed="12"/>
      <name val="ＭＳ Ｐ明朝"/>
      <family val="1"/>
      <charset val="128"/>
    </font>
    <font>
      <sz val="11"/>
      <color indexed="10"/>
      <name val="ＭＳ Ｐ明朝"/>
      <family val="1"/>
      <charset val="128"/>
    </font>
    <font>
      <sz val="16"/>
      <name val="ＭＳ Ｐゴシック"/>
      <family val="3"/>
      <charset val="128"/>
    </font>
    <font>
      <sz val="12"/>
      <color indexed="9"/>
      <name val="ＭＳ Ｐゴシック"/>
      <family val="3"/>
      <charset val="128"/>
    </font>
    <font>
      <b/>
      <sz val="9"/>
      <color indexed="48"/>
      <name val="ＭＳ Ｐゴシック"/>
      <family val="3"/>
      <charset val="128"/>
    </font>
    <font>
      <b/>
      <sz val="9"/>
      <color indexed="40"/>
      <name val="ＭＳ Ｐゴシック"/>
      <family val="3"/>
      <charset val="128"/>
    </font>
    <font>
      <sz val="11"/>
      <color indexed="23"/>
      <name val="ＭＳ Ｐゴシック"/>
      <family val="3"/>
      <charset val="128"/>
    </font>
    <font>
      <u/>
      <sz val="11"/>
      <name val="ＭＳ Ｐ明朝"/>
      <family val="1"/>
      <charset val="128"/>
    </font>
    <font>
      <u/>
      <sz val="11"/>
      <name val="ＭＳ Ｐゴシック"/>
      <family val="3"/>
      <charset val="128"/>
    </font>
    <font>
      <b/>
      <strike/>
      <sz val="10"/>
      <name val="Arial"/>
      <family val="2"/>
    </font>
    <font>
      <b/>
      <strike/>
      <sz val="9"/>
      <name val="ＭＳ Ｐゴシック"/>
      <family val="3"/>
      <charset val="128"/>
    </font>
    <font>
      <b/>
      <strike/>
      <sz val="8"/>
      <name val="ＭＳ Ｐゴシック"/>
      <family val="3"/>
      <charset val="128"/>
    </font>
    <font>
      <sz val="10"/>
      <color theme="5"/>
      <name val="ＭＳ Ｐゴシック"/>
      <family val="3"/>
      <charset val="128"/>
    </font>
    <font>
      <b/>
      <sz val="11"/>
      <color theme="5"/>
      <name val="ＭＳ Ｐゴシック"/>
      <family val="3"/>
      <charset val="128"/>
    </font>
    <font>
      <b/>
      <sz val="10"/>
      <color theme="5"/>
      <name val="ＭＳ Ｐゴシック"/>
      <family val="3"/>
      <charset val="128"/>
    </font>
    <font>
      <b/>
      <sz val="11"/>
      <color rgb="FFFF0000"/>
      <name val="ＭＳ Ｐゴシック"/>
      <family val="3"/>
      <charset val="128"/>
    </font>
    <font>
      <sz val="10"/>
      <color rgb="FFFF0000"/>
      <name val="ＭＳ Ｐゴシック"/>
      <family val="3"/>
      <charset val="128"/>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solid">
        <fgColor rgb="FFFFFF00"/>
        <bgColor indexed="64"/>
      </patternFill>
    </fill>
    <fill>
      <patternFill patternType="solid">
        <fgColor rgb="FFFFFFCC"/>
        <bgColor indexed="64"/>
      </patternFill>
    </fill>
    <fill>
      <patternFill patternType="solid">
        <fgColor theme="9"/>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lightTrellis"/>
    </fill>
    <fill>
      <patternFill patternType="solid">
        <fgColor indexed="8"/>
        <bgColor indexed="64"/>
      </patternFill>
    </fill>
  </fills>
  <borders count="2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medium">
        <color indexed="64"/>
      </left>
      <right/>
      <top style="medium">
        <color indexed="23"/>
      </top>
      <bottom style="thin">
        <color indexed="64"/>
      </bottom>
      <diagonal/>
    </border>
    <border>
      <left/>
      <right style="thin">
        <color indexed="64"/>
      </right>
      <top style="medium">
        <color indexed="23"/>
      </top>
      <bottom style="thin">
        <color indexed="64"/>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style="thin">
        <color indexed="64"/>
      </left>
      <right style="dashed">
        <color indexed="64"/>
      </right>
      <top style="medium">
        <color indexed="64"/>
      </top>
      <bottom style="thin">
        <color indexed="64"/>
      </bottom>
      <diagonal/>
    </border>
    <border>
      <left/>
      <right style="medium">
        <color indexed="64"/>
      </right>
      <top style="medium">
        <color indexed="23"/>
      </top>
      <bottom style="thin">
        <color indexed="64"/>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
      <left/>
      <right style="thin">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diagonalUp="1">
      <left style="dotted">
        <color indexed="64"/>
      </left>
      <right style="thin">
        <color indexed="64"/>
      </right>
      <top style="medium">
        <color indexed="64"/>
      </top>
      <bottom style="thin">
        <color indexed="64"/>
      </bottom>
      <diagonal style="dotted">
        <color indexed="64"/>
      </diagonal>
    </border>
    <border diagonalUp="1">
      <left style="thin">
        <color indexed="64"/>
      </left>
      <right style="hair">
        <color indexed="64"/>
      </right>
      <top/>
      <bottom style="thin">
        <color indexed="64"/>
      </bottom>
      <diagonal style="thin">
        <color indexed="64"/>
      </diagonal>
    </border>
    <border diagonalUp="1">
      <left style="hair">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dotted">
        <color indexed="64"/>
      </left>
      <right style="thin">
        <color indexed="64"/>
      </right>
      <top style="thin">
        <color indexed="64"/>
      </top>
      <bottom style="thin">
        <color indexed="64"/>
      </bottom>
      <diagonal style="dotted">
        <color indexed="64"/>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dotted">
        <color indexed="64"/>
      </left>
      <right style="thin">
        <color indexed="64"/>
      </right>
      <top style="thin">
        <color indexed="64"/>
      </top>
      <bottom/>
      <diagonal style="dotted">
        <color indexed="64"/>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tted">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diagonalUp="1">
      <left style="thin">
        <color indexed="64"/>
      </left>
      <right style="hair">
        <color indexed="64"/>
      </right>
      <top style="medium">
        <color indexed="64"/>
      </top>
      <bottom style="thin">
        <color indexed="64"/>
      </bottom>
      <diagonal style="thin">
        <color indexed="64"/>
      </diagonal>
    </border>
    <border diagonalUp="1">
      <left style="hair">
        <color indexed="64"/>
      </left>
      <right style="hair">
        <color indexed="64"/>
      </right>
      <top style="medium">
        <color indexed="64"/>
      </top>
      <bottom style="thin">
        <color indexed="64"/>
      </bottom>
      <diagonal style="thin">
        <color indexed="64"/>
      </diagonal>
    </border>
    <border diagonalUp="1">
      <left style="hair">
        <color indexed="64"/>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right/>
      <top/>
      <bottom style="thick">
        <color indexed="64"/>
      </bottom>
      <diagonal/>
    </border>
    <border>
      <left style="thick">
        <color indexed="64"/>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bottom/>
      <diagonal/>
    </border>
    <border>
      <left/>
      <right style="thick">
        <color indexed="64"/>
      </right>
      <top/>
      <bottom/>
      <diagonal/>
    </border>
    <border>
      <left style="thick">
        <color indexed="64"/>
      </left>
      <right/>
      <top style="dotted">
        <color indexed="64"/>
      </top>
      <bottom/>
      <diagonal/>
    </border>
    <border>
      <left/>
      <right style="thick">
        <color indexed="64"/>
      </right>
      <top style="dotted">
        <color indexed="64"/>
      </top>
      <bottom/>
      <diagonal/>
    </border>
    <border>
      <left style="thick">
        <color indexed="64"/>
      </left>
      <right style="dotted">
        <color indexed="64"/>
      </right>
      <top style="dotted">
        <color indexed="64"/>
      </top>
      <bottom/>
      <diagonal/>
    </border>
    <border>
      <left style="thick">
        <color indexed="64"/>
      </left>
      <right/>
      <top/>
      <bottom style="thin">
        <color indexed="64"/>
      </bottom>
      <diagonal/>
    </border>
    <border>
      <left style="thick">
        <color indexed="64"/>
      </left>
      <right style="dotted">
        <color indexed="64"/>
      </right>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dotted">
        <color indexed="64"/>
      </right>
      <top/>
      <bottom style="medium">
        <color indexed="64"/>
      </bottom>
      <diagonal/>
    </border>
    <border diagonalUp="1">
      <left style="thick">
        <color indexed="64"/>
      </left>
      <right style="thin">
        <color indexed="64"/>
      </right>
      <top/>
      <bottom style="thin">
        <color indexed="64"/>
      </bottom>
      <diagonal style="thin">
        <color indexed="64"/>
      </diagonal>
    </border>
    <border diagonalUp="1">
      <left style="thin">
        <color indexed="64"/>
      </left>
      <right style="thick">
        <color indexed="64"/>
      </right>
      <top/>
      <bottom style="thin">
        <color indexed="64"/>
      </bottom>
      <diagonal style="thin">
        <color indexed="64"/>
      </diagonal>
    </border>
    <border diagonalUp="1">
      <left/>
      <right style="dotted">
        <color indexed="64"/>
      </right>
      <top/>
      <bottom style="thin">
        <color indexed="64"/>
      </bottom>
      <diagonal style="thin">
        <color indexed="64"/>
      </diagonal>
    </border>
    <border diagonalUp="1">
      <left style="thick">
        <color indexed="64"/>
      </left>
      <right style="thin">
        <color indexed="64"/>
      </right>
      <top style="thin">
        <color indexed="64"/>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diagonalUp="1">
      <left/>
      <right style="dotted">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dotted">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dotted">
        <color indexed="64"/>
      </right>
      <top/>
      <bottom style="thin">
        <color indexed="64"/>
      </bottom>
      <diagonal/>
    </border>
    <border diagonalUp="1">
      <left style="thick">
        <color indexed="64"/>
      </left>
      <right style="thin">
        <color indexed="64"/>
      </right>
      <top style="medium">
        <color indexed="64"/>
      </top>
      <bottom style="thin">
        <color indexed="64"/>
      </bottom>
      <diagonal style="thin">
        <color indexed="64"/>
      </diagonal>
    </border>
    <border diagonalUp="1">
      <left style="thin">
        <color indexed="64"/>
      </left>
      <right style="thick">
        <color indexed="64"/>
      </right>
      <top style="medium">
        <color indexed="64"/>
      </top>
      <bottom style="thin">
        <color indexed="64"/>
      </bottom>
      <diagonal style="thin">
        <color indexed="64"/>
      </diagonal>
    </border>
    <border diagonalUp="1">
      <left/>
      <right style="dotted">
        <color indexed="64"/>
      </right>
      <top style="medium">
        <color indexed="64"/>
      </top>
      <bottom style="thin">
        <color indexed="64"/>
      </bottom>
      <diagonal style="thin">
        <color indexed="64"/>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style="thick">
        <color indexed="64"/>
      </top>
      <bottom style="dotted">
        <color indexed="64"/>
      </bottom>
      <diagonal/>
    </border>
    <border>
      <left/>
      <right/>
      <top style="dotted">
        <color indexed="64"/>
      </top>
      <bottom/>
      <diagonal/>
    </border>
    <border>
      <left/>
      <right/>
      <top style="medium">
        <color indexed="64"/>
      </top>
      <bottom style="dotted">
        <color indexed="64"/>
      </bottom>
      <diagonal/>
    </border>
    <border>
      <left style="dotted">
        <color indexed="64"/>
      </left>
      <right style="thick">
        <color indexed="64"/>
      </right>
      <top style="dotted">
        <color indexed="64"/>
      </top>
      <bottom/>
      <diagonal/>
    </border>
    <border>
      <left style="dotted">
        <color indexed="64"/>
      </left>
      <right style="thick">
        <color indexed="64"/>
      </right>
      <top/>
      <bottom/>
      <diagonal/>
    </border>
    <border>
      <left style="dotted">
        <color indexed="64"/>
      </left>
      <right style="thick">
        <color indexed="64"/>
      </right>
      <top/>
      <bottom style="medium">
        <color indexed="64"/>
      </bottom>
      <diagonal/>
    </border>
    <border diagonalUp="1">
      <left style="thick">
        <color indexed="64"/>
      </left>
      <right/>
      <top/>
      <bottom style="thin">
        <color indexed="64"/>
      </bottom>
      <diagonal style="thin">
        <color indexed="64"/>
      </diagonal>
    </border>
    <border diagonalUp="1">
      <left style="dotted">
        <color indexed="64"/>
      </left>
      <right style="thick">
        <color indexed="64"/>
      </right>
      <top/>
      <bottom style="thin">
        <color indexed="64"/>
      </bottom>
      <diagonal style="thin">
        <color indexed="64"/>
      </diagonal>
    </border>
    <border diagonalUp="1">
      <left style="thick">
        <color indexed="64"/>
      </left>
      <right style="dotted">
        <color indexed="64"/>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ck">
        <color indexed="64"/>
      </left>
      <right/>
      <top style="thin">
        <color indexed="64"/>
      </top>
      <bottom style="thin">
        <color indexed="64"/>
      </bottom>
      <diagonal style="thin">
        <color indexed="64"/>
      </diagonal>
    </border>
    <border diagonalUp="1">
      <left style="dotted">
        <color indexed="64"/>
      </left>
      <right style="thick">
        <color indexed="64"/>
      </right>
      <top style="thin">
        <color indexed="64"/>
      </top>
      <bottom style="thin">
        <color indexed="64"/>
      </bottom>
      <diagonal style="thin">
        <color indexed="64"/>
      </diagonal>
    </border>
    <border diagonalUp="1">
      <left style="thick">
        <color indexed="64"/>
      </left>
      <right style="dotted">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ck">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dotted">
        <color indexed="64"/>
      </right>
      <top style="thin">
        <color indexed="64"/>
      </top>
      <bottom/>
      <diagonal/>
    </border>
    <border>
      <left style="dotted">
        <color indexed="64"/>
      </left>
      <right style="thick">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ck">
        <color indexed="64"/>
      </right>
      <top/>
      <bottom style="thin">
        <color indexed="64"/>
      </bottom>
      <diagonal/>
    </border>
    <border>
      <left style="thick">
        <color indexed="64"/>
      </left>
      <right style="dotted">
        <color indexed="64"/>
      </right>
      <top/>
      <bottom style="thin">
        <color indexed="64"/>
      </bottom>
      <diagonal/>
    </border>
    <border diagonalUp="1">
      <left style="thick">
        <color indexed="64"/>
      </left>
      <right/>
      <top style="medium">
        <color indexed="64"/>
      </top>
      <bottom style="thin">
        <color indexed="64"/>
      </bottom>
      <diagonal style="thin">
        <color indexed="64"/>
      </diagonal>
    </border>
    <border diagonalUp="1">
      <left style="dotted">
        <color indexed="64"/>
      </left>
      <right style="thick">
        <color indexed="64"/>
      </right>
      <top style="medium">
        <color indexed="64"/>
      </top>
      <bottom style="thin">
        <color indexed="64"/>
      </bottom>
      <diagonal style="thin">
        <color indexed="64"/>
      </diagonal>
    </border>
    <border diagonalUp="1">
      <left style="thick">
        <color indexed="64"/>
      </left>
      <right style="dotted">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ck">
        <color indexed="64"/>
      </left>
      <right style="dotted">
        <color indexed="64"/>
      </right>
      <top style="thin">
        <color indexed="64"/>
      </top>
      <bottom style="medium">
        <color indexed="64"/>
      </bottom>
      <diagonal/>
    </border>
    <border>
      <left style="dotted">
        <color indexed="64"/>
      </left>
      <right style="thick">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diagonal/>
    </border>
    <border>
      <left style="medium">
        <color indexed="64"/>
      </left>
      <right/>
      <top style="thin">
        <color indexed="64"/>
      </top>
      <bottom style="medium">
        <color indexed="23"/>
      </bottom>
      <diagonal/>
    </border>
    <border>
      <left/>
      <right/>
      <top style="thin">
        <color indexed="64"/>
      </top>
      <bottom style="medium">
        <color indexed="23"/>
      </bottom>
      <diagonal/>
    </border>
    <border>
      <left/>
      <right style="medium">
        <color indexed="64"/>
      </right>
      <top style="thin">
        <color indexed="64"/>
      </top>
      <bottom style="medium">
        <color indexed="23"/>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xf numFmtId="0" fontId="20" fillId="4" borderId="0" applyNumberFormat="0" applyBorder="0" applyAlignment="0" applyProtection="0">
      <alignment vertical="center"/>
    </xf>
    <xf numFmtId="0" fontId="6" fillId="0" borderId="0">
      <alignment vertical="center"/>
    </xf>
    <xf numFmtId="0" fontId="6" fillId="0" borderId="0">
      <alignment vertical="center"/>
    </xf>
    <xf numFmtId="0" fontId="6" fillId="0" borderId="0"/>
  </cellStyleXfs>
  <cellXfs count="1486">
    <xf numFmtId="0" fontId="0" fillId="0" borderId="0" xfId="0">
      <alignment vertical="center"/>
    </xf>
    <xf numFmtId="0" fontId="0" fillId="0" borderId="10" xfId="0" applyBorder="1">
      <alignment vertical="center"/>
    </xf>
    <xf numFmtId="0" fontId="0" fillId="0" borderId="15" xfId="0" applyBorder="1">
      <alignment vertical="center"/>
    </xf>
    <xf numFmtId="0" fontId="6" fillId="26" borderId="0" xfId="0" applyFont="1" applyFill="1" applyProtection="1">
      <alignment vertical="center"/>
    </xf>
    <xf numFmtId="0" fontId="24" fillId="27" borderId="0" xfId="0" applyFont="1" applyFill="1" applyBorder="1" applyAlignment="1" applyProtection="1">
      <alignment horizontal="centerContinuous" vertical="top"/>
      <protection hidden="1"/>
    </xf>
    <xf numFmtId="0" fontId="0" fillId="26" borderId="0" xfId="0" applyFill="1" applyAlignment="1" applyProtection="1">
      <alignment vertical="center"/>
    </xf>
    <xf numFmtId="0" fontId="26" fillId="26" borderId="0" xfId="0" applyFont="1" applyFill="1" applyBorder="1" applyAlignment="1">
      <alignment horizontal="left" vertical="center"/>
    </xf>
    <xf numFmtId="0" fontId="27" fillId="26" borderId="0" xfId="0" applyFont="1" applyFill="1" applyBorder="1" applyAlignment="1" applyProtection="1">
      <alignment horizontal="left" vertical="center"/>
    </xf>
    <xf numFmtId="0" fontId="0" fillId="26" borderId="0" xfId="0" applyFill="1" applyAlignment="1" applyProtection="1">
      <alignment vertical="center"/>
      <protection hidden="1"/>
    </xf>
    <xf numFmtId="0" fontId="28" fillId="26" borderId="0" xfId="0" applyFont="1" applyFill="1" applyBorder="1" applyAlignment="1">
      <alignment horizontal="left" vertical="center"/>
    </xf>
    <xf numFmtId="0" fontId="29" fillId="26" borderId="0" xfId="0" applyFont="1" applyFill="1" applyBorder="1" applyAlignment="1">
      <alignment horizontal="left" vertical="center"/>
    </xf>
    <xf numFmtId="0" fontId="30" fillId="0" borderId="17" xfId="0" applyFont="1" applyBorder="1" applyAlignment="1" applyProtection="1">
      <alignment vertical="center"/>
      <protection hidden="1"/>
    </xf>
    <xf numFmtId="0" fontId="0" fillId="0" borderId="18" xfId="0" applyFill="1" applyBorder="1" applyAlignment="1" applyProtection="1">
      <alignment vertical="center"/>
      <protection hidden="1"/>
    </xf>
    <xf numFmtId="0" fontId="0" fillId="0" borderId="19" xfId="0" applyFill="1" applyBorder="1" applyAlignment="1" applyProtection="1">
      <alignment vertical="center"/>
      <protection hidden="1"/>
    </xf>
    <xf numFmtId="0" fontId="31" fillId="27" borderId="20" xfId="0" applyFont="1" applyFill="1" applyBorder="1" applyAlignment="1" applyProtection="1">
      <alignment vertical="center"/>
      <protection hidden="1"/>
    </xf>
    <xf numFmtId="0" fontId="32" fillId="27" borderId="21" xfId="0" applyFont="1" applyFill="1" applyBorder="1" applyAlignment="1" applyProtection="1">
      <alignment vertical="center"/>
      <protection hidden="1"/>
    </xf>
    <xf numFmtId="0" fontId="32" fillId="27" borderId="22" xfId="0" applyFont="1" applyFill="1" applyBorder="1" applyAlignment="1" applyProtection="1">
      <alignment vertical="center"/>
      <protection hidden="1"/>
    </xf>
    <xf numFmtId="0" fontId="31" fillId="27" borderId="23" xfId="0" applyFont="1" applyFill="1" applyBorder="1" applyAlignment="1" applyProtection="1">
      <alignment vertical="center"/>
      <protection hidden="1"/>
    </xf>
    <xf numFmtId="0" fontId="32" fillId="27" borderId="0" xfId="0" applyFont="1" applyFill="1" applyBorder="1" applyAlignment="1" applyProtection="1">
      <alignment vertical="center"/>
      <protection hidden="1"/>
    </xf>
    <xf numFmtId="0" fontId="32" fillId="27" borderId="24" xfId="0" applyFont="1" applyFill="1" applyBorder="1" applyAlignment="1" applyProtection="1">
      <alignment vertical="center"/>
      <protection hidden="1"/>
    </xf>
    <xf numFmtId="0" fontId="0" fillId="26" borderId="0" xfId="0" applyFill="1" applyProtection="1">
      <alignment vertical="center"/>
    </xf>
    <xf numFmtId="49" fontId="33" fillId="26" borderId="23" xfId="0" applyNumberFormat="1" applyFont="1" applyFill="1" applyBorder="1" applyAlignment="1" applyProtection="1">
      <protection hidden="1"/>
    </xf>
    <xf numFmtId="0" fontId="33" fillId="0" borderId="10" xfId="0" applyFont="1" applyFill="1" applyBorder="1" applyAlignment="1" applyProtection="1">
      <alignment horizontal="right" vertical="center"/>
      <protection locked="0"/>
    </xf>
    <xf numFmtId="178" fontId="6" fillId="26" borderId="0" xfId="0" applyNumberFormat="1" applyFont="1" applyFill="1" applyBorder="1" applyAlignment="1" applyProtection="1">
      <alignment horizontal="right" vertical="center"/>
    </xf>
    <xf numFmtId="178" fontId="6" fillId="26" borderId="24" xfId="0" applyNumberFormat="1" applyFont="1" applyFill="1" applyBorder="1" applyAlignment="1" applyProtection="1">
      <alignment horizontal="right" vertical="center"/>
    </xf>
    <xf numFmtId="0" fontId="33" fillId="26" borderId="23" xfId="0" applyFont="1" applyFill="1" applyBorder="1" applyAlignment="1" applyProtection="1">
      <protection hidden="1"/>
    </xf>
    <xf numFmtId="0" fontId="33" fillId="0" borderId="25" xfId="0" applyFont="1" applyFill="1" applyBorder="1" applyAlignment="1" applyProtection="1">
      <alignment horizontal="left" vertical="center"/>
      <protection locked="0"/>
    </xf>
    <xf numFmtId="0" fontId="33" fillId="28" borderId="26"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protection locked="0"/>
    </xf>
    <xf numFmtId="55" fontId="33" fillId="0" borderId="10" xfId="0" applyNumberFormat="1" applyFont="1" applyFill="1" applyBorder="1" applyAlignment="1" applyProtection="1">
      <alignment horizontal="right" vertical="center"/>
      <protection locked="0"/>
    </xf>
    <xf numFmtId="0" fontId="35" fillId="0" borderId="24" xfId="0" applyFont="1" applyFill="1" applyBorder="1" applyAlignment="1" applyProtection="1">
      <alignment horizontal="center" vertical="center"/>
      <protection locked="0"/>
    </xf>
    <xf numFmtId="178" fontId="33" fillId="0" borderId="10" xfId="34" applyNumberFormat="1" applyFont="1" applyFill="1" applyBorder="1" applyAlignment="1" applyProtection="1">
      <alignment horizontal="right" vertical="center"/>
      <protection locked="0"/>
    </xf>
    <xf numFmtId="0" fontId="28" fillId="26" borderId="0" xfId="0" applyFont="1" applyFill="1" applyBorder="1" applyAlignment="1" applyProtection="1">
      <alignment horizontal="left" vertical="center"/>
      <protection hidden="1"/>
    </xf>
    <xf numFmtId="40" fontId="6" fillId="26" borderId="10" xfId="34" applyNumberFormat="1" applyFont="1" applyFill="1" applyBorder="1" applyAlignment="1" applyProtection="1">
      <alignment horizontal="right" vertical="center"/>
    </xf>
    <xf numFmtId="0" fontId="33" fillId="26" borderId="23" xfId="0" applyFont="1" applyFill="1" applyBorder="1" applyAlignment="1" applyProtection="1">
      <alignment horizontal="left"/>
      <protection hidden="1"/>
    </xf>
    <xf numFmtId="180" fontId="33" fillId="0" borderId="10" xfId="0" applyNumberFormat="1" applyFont="1" applyFill="1" applyBorder="1" applyAlignment="1" applyProtection="1">
      <alignment horizontal="right" vertical="center"/>
      <protection locked="0"/>
    </xf>
    <xf numFmtId="0" fontId="33" fillId="26" borderId="0" xfId="0" applyFont="1" applyFill="1" applyBorder="1" applyAlignment="1" applyProtection="1">
      <protection hidden="1"/>
    </xf>
    <xf numFmtId="0" fontId="33" fillId="26" borderId="24" xfId="0" applyFont="1" applyFill="1" applyBorder="1" applyAlignment="1" applyProtection="1">
      <protection hidden="1"/>
    </xf>
    <xf numFmtId="0" fontId="0" fillId="26" borderId="0" xfId="0" applyFill="1" applyAlignment="1" applyProtection="1"/>
    <xf numFmtId="0" fontId="31" fillId="27" borderId="28" xfId="0" applyFont="1" applyFill="1" applyBorder="1" applyAlignment="1" applyProtection="1">
      <alignment vertical="center"/>
      <protection hidden="1"/>
    </xf>
    <xf numFmtId="0" fontId="32" fillId="27" borderId="18" xfId="0" applyFont="1" applyFill="1" applyBorder="1" applyAlignment="1" applyProtection="1">
      <alignment vertical="center"/>
      <protection hidden="1"/>
    </xf>
    <xf numFmtId="0" fontId="32" fillId="27" borderId="19" xfId="0" applyFont="1" applyFill="1" applyBorder="1" applyAlignment="1" applyProtection="1">
      <alignment vertical="center"/>
      <protection hidden="1"/>
    </xf>
    <xf numFmtId="0" fontId="37" fillId="26" borderId="23" xfId="0" applyFont="1" applyFill="1" applyBorder="1" applyAlignment="1" applyProtection="1">
      <alignment vertical="center"/>
      <protection hidden="1"/>
    </xf>
    <xf numFmtId="31" fontId="33" fillId="0" borderId="10" xfId="0" applyNumberFormat="1" applyFont="1" applyFill="1" applyBorder="1" applyAlignment="1" applyProtection="1">
      <alignment horizontal="right" vertical="center"/>
      <protection locked="0"/>
    </xf>
    <xf numFmtId="0" fontId="33" fillId="26" borderId="0" xfId="0" applyFont="1" applyFill="1" applyBorder="1" applyAlignment="1" applyProtection="1">
      <alignment vertical="center"/>
    </xf>
    <xf numFmtId="0" fontId="37" fillId="26" borderId="29" xfId="0" applyFont="1" applyFill="1" applyBorder="1" applyAlignment="1" applyProtection="1">
      <alignment vertical="center"/>
      <protection hidden="1"/>
    </xf>
    <xf numFmtId="0" fontId="35" fillId="0" borderId="30" xfId="0" applyFont="1" applyFill="1" applyBorder="1" applyAlignment="1" applyProtection="1">
      <alignment horizontal="right" vertical="center"/>
      <protection locked="0"/>
    </xf>
    <xf numFmtId="0" fontId="38" fillId="26" borderId="31" xfId="0" applyFont="1" applyFill="1" applyBorder="1" applyAlignment="1" applyProtection="1">
      <alignment vertical="center"/>
      <protection hidden="1"/>
    </xf>
    <xf numFmtId="0" fontId="0" fillId="26" borderId="32" xfId="0" applyFill="1" applyBorder="1" applyAlignment="1" applyProtection="1">
      <protection hidden="1"/>
    </xf>
    <xf numFmtId="0" fontId="33" fillId="26" borderId="0" xfId="0" applyFont="1" applyFill="1" applyProtection="1">
      <alignment vertical="center"/>
    </xf>
    <xf numFmtId="0" fontId="33" fillId="26" borderId="18" xfId="0" applyFont="1" applyFill="1" applyBorder="1" applyAlignment="1" applyProtection="1">
      <alignment horizontal="left" vertical="top" wrapText="1"/>
      <protection hidden="1"/>
    </xf>
    <xf numFmtId="0" fontId="30" fillId="0" borderId="33" xfId="0" applyFont="1" applyFill="1" applyBorder="1" applyAlignment="1" applyProtection="1">
      <alignment vertical="center"/>
      <protection hidden="1"/>
    </xf>
    <xf numFmtId="0" fontId="30" fillId="0" borderId="34" xfId="0" applyFont="1" applyFill="1" applyBorder="1" applyAlignment="1" applyProtection="1">
      <alignment vertical="center"/>
      <protection hidden="1"/>
    </xf>
    <xf numFmtId="0" fontId="30" fillId="0" borderId="35" xfId="0" applyFont="1" applyFill="1" applyBorder="1" applyAlignment="1" applyProtection="1">
      <alignment vertical="center"/>
      <protection hidden="1"/>
    </xf>
    <xf numFmtId="0" fontId="31" fillId="27" borderId="23" xfId="0" applyFont="1" applyFill="1" applyBorder="1" applyAlignment="1" applyProtection="1">
      <alignment horizontal="center" vertical="center"/>
      <protection hidden="1"/>
    </xf>
    <xf numFmtId="0" fontId="31" fillId="27" borderId="36" xfId="0" applyFont="1" applyFill="1" applyBorder="1" applyAlignment="1" applyProtection="1">
      <alignment horizontal="center" vertical="center"/>
      <protection hidden="1"/>
    </xf>
    <xf numFmtId="0" fontId="31" fillId="27" borderId="24" xfId="0" applyFont="1" applyFill="1" applyBorder="1" applyAlignment="1" applyProtection="1">
      <alignment horizontal="center" vertical="center"/>
      <protection hidden="1"/>
    </xf>
    <xf numFmtId="0" fontId="33" fillId="26" borderId="17" xfId="0" applyFont="1" applyFill="1" applyBorder="1" applyAlignment="1" applyProtection="1">
      <alignment vertical="center"/>
      <protection hidden="1"/>
    </xf>
    <xf numFmtId="178" fontId="6" fillId="0" borderId="10" xfId="34" applyNumberFormat="1" applyFont="1" applyFill="1" applyBorder="1" applyAlignment="1" applyProtection="1">
      <alignment horizontal="right" vertical="center"/>
      <protection locked="0"/>
    </xf>
    <xf numFmtId="0" fontId="33" fillId="26" borderId="23" xfId="0" applyFont="1" applyFill="1" applyBorder="1" applyAlignment="1" applyProtection="1">
      <alignment vertical="center"/>
      <protection hidden="1"/>
    </xf>
    <xf numFmtId="0" fontId="33" fillId="26" borderId="23" xfId="0" applyFont="1" applyFill="1" applyBorder="1" applyProtection="1">
      <alignment vertical="center"/>
      <protection hidden="1"/>
    </xf>
    <xf numFmtId="0" fontId="33" fillId="26" borderId="0" xfId="0" applyFont="1" applyFill="1" applyBorder="1" applyProtection="1">
      <alignment vertical="center"/>
      <protection hidden="1"/>
    </xf>
    <xf numFmtId="0" fontId="6" fillId="0" borderId="27" xfId="0" applyFont="1" applyFill="1" applyBorder="1" applyAlignment="1" applyProtection="1">
      <alignment horizontal="center" vertical="center"/>
      <protection locked="0"/>
    </xf>
    <xf numFmtId="0" fontId="33" fillId="26" borderId="29" xfId="0" applyFont="1" applyFill="1" applyBorder="1" applyProtection="1">
      <alignment vertical="center"/>
      <protection hidden="1"/>
    </xf>
    <xf numFmtId="0" fontId="33" fillId="26" borderId="31" xfId="0" applyFont="1" applyFill="1" applyBorder="1" applyProtection="1">
      <alignment vertical="center"/>
      <protection hidden="1"/>
    </xf>
    <xf numFmtId="0" fontId="33" fillId="26" borderId="32" xfId="0" applyFont="1" applyFill="1" applyBorder="1" applyProtection="1">
      <alignment vertical="center"/>
      <protection hidden="1"/>
    </xf>
    <xf numFmtId="0" fontId="30" fillId="0" borderId="28" xfId="0" applyFont="1" applyBorder="1" applyAlignment="1" applyProtection="1">
      <alignment vertical="center"/>
      <protection hidden="1"/>
    </xf>
    <xf numFmtId="0" fontId="40" fillId="0" borderId="37" xfId="0" applyFont="1" applyFill="1" applyBorder="1" applyAlignment="1" applyProtection="1">
      <alignment horizontal="left" vertical="center" indent="1"/>
      <protection hidden="1"/>
    </xf>
    <xf numFmtId="0" fontId="40" fillId="0" borderId="37" xfId="0" applyFont="1" applyFill="1" applyBorder="1" applyAlignment="1" applyProtection="1">
      <alignment horizontal="right" vertical="center"/>
      <protection hidden="1"/>
    </xf>
    <xf numFmtId="0" fontId="40" fillId="0" borderId="38" xfId="0" applyFont="1" applyFill="1" applyBorder="1" applyAlignment="1" applyProtection="1">
      <alignment horizontal="right" vertical="center"/>
      <protection hidden="1"/>
    </xf>
    <xf numFmtId="0" fontId="31" fillId="27" borderId="39" xfId="0" applyFont="1" applyFill="1" applyBorder="1" applyAlignment="1" applyProtection="1">
      <alignment vertical="center"/>
      <protection hidden="1"/>
    </xf>
    <xf numFmtId="0" fontId="41" fillId="26" borderId="40" xfId="28" applyFont="1" applyFill="1" applyBorder="1" applyAlignment="1" applyProtection="1">
      <alignment horizontal="left" vertical="center" indent="1"/>
      <protection hidden="1"/>
    </xf>
    <xf numFmtId="0" fontId="0" fillId="26" borderId="41" xfId="0" applyFill="1" applyBorder="1" applyAlignment="1" applyProtection="1">
      <alignment horizontal="left" vertical="center" indent="1"/>
      <protection hidden="1"/>
    </xf>
    <xf numFmtId="0" fontId="0" fillId="26" borderId="42" xfId="0" applyFill="1" applyBorder="1" applyAlignment="1" applyProtection="1">
      <alignment horizontal="left" vertical="center" indent="1"/>
      <protection hidden="1"/>
    </xf>
    <xf numFmtId="0" fontId="31" fillId="27" borderId="43" xfId="0" applyFont="1" applyFill="1" applyBorder="1" applyAlignment="1" applyProtection="1">
      <alignment vertical="center"/>
      <protection hidden="1"/>
    </xf>
    <xf numFmtId="0" fontId="41" fillId="26" borderId="44" xfId="28" applyFont="1" applyFill="1" applyBorder="1" applyAlignment="1" applyProtection="1">
      <alignment horizontal="left" vertical="center" indent="1"/>
      <protection hidden="1"/>
    </xf>
    <xf numFmtId="0" fontId="41" fillId="26" borderId="13" xfId="28" applyFont="1" applyFill="1" applyBorder="1" applyAlignment="1" applyProtection="1">
      <alignment horizontal="left" vertical="center" indent="1"/>
      <protection hidden="1"/>
    </xf>
    <xf numFmtId="0" fontId="0" fillId="26" borderId="45" xfId="0" applyFill="1" applyBorder="1" applyAlignment="1" applyProtection="1">
      <alignment horizontal="left" vertical="center" indent="1"/>
      <protection hidden="1"/>
    </xf>
    <xf numFmtId="0" fontId="41" fillId="26" borderId="46" xfId="28" applyFont="1" applyFill="1" applyBorder="1" applyAlignment="1" applyProtection="1">
      <alignment horizontal="left" vertical="center" indent="1"/>
      <protection hidden="1"/>
    </xf>
    <xf numFmtId="0" fontId="41" fillId="26" borderId="47" xfId="28" applyFont="1" applyFill="1" applyBorder="1" applyAlignment="1" applyProtection="1">
      <alignment horizontal="left" vertical="center" indent="1"/>
      <protection hidden="1"/>
    </xf>
    <xf numFmtId="0" fontId="0" fillId="26" borderId="48" xfId="0" applyFill="1" applyBorder="1" applyAlignment="1" applyProtection="1">
      <alignment horizontal="left" vertical="center" indent="1"/>
      <protection hidden="1"/>
    </xf>
    <xf numFmtId="0" fontId="33" fillId="26" borderId="10" xfId="0" applyFont="1" applyFill="1" applyBorder="1" applyAlignment="1" applyProtection="1">
      <alignment horizontal="left" vertical="top"/>
    </xf>
    <xf numFmtId="0" fontId="33" fillId="26" borderId="25" xfId="0" applyFont="1" applyFill="1" applyBorder="1" applyAlignment="1" applyProtection="1">
      <alignment horizontal="left" vertical="top"/>
      <protection hidden="1"/>
    </xf>
    <xf numFmtId="0" fontId="32" fillId="26" borderId="49" xfId="0" applyFont="1" applyFill="1" applyBorder="1" applyAlignment="1" applyProtection="1">
      <alignment horizontal="left" vertical="top"/>
      <protection hidden="1"/>
    </xf>
    <xf numFmtId="0" fontId="33" fillId="26" borderId="26" xfId="0" applyFont="1" applyFill="1" applyBorder="1" applyAlignment="1" applyProtection="1">
      <alignment horizontal="left" vertical="top"/>
    </xf>
    <xf numFmtId="0" fontId="33" fillId="26" borderId="50" xfId="0" applyFont="1" applyFill="1" applyBorder="1" applyAlignment="1" applyProtection="1">
      <alignment horizontal="left" vertical="top"/>
      <protection hidden="1"/>
    </xf>
    <xf numFmtId="0" fontId="33" fillId="26" borderId="51" xfId="0" applyFont="1" applyFill="1" applyBorder="1" applyAlignment="1" applyProtection="1">
      <alignment horizontal="left" vertical="top"/>
      <protection hidden="1"/>
    </xf>
    <xf numFmtId="0" fontId="33" fillId="26" borderId="52" xfId="0" applyFont="1" applyFill="1" applyBorder="1" applyAlignment="1" applyProtection="1">
      <alignment horizontal="left" vertical="top"/>
      <protection hidden="1"/>
    </xf>
    <xf numFmtId="0" fontId="33" fillId="26" borderId="53" xfId="0" applyFont="1" applyFill="1" applyBorder="1" applyAlignment="1" applyProtection="1">
      <alignment horizontal="left" vertical="top"/>
    </xf>
    <xf numFmtId="0" fontId="33" fillId="26" borderId="0" xfId="0" applyFont="1" applyFill="1" applyBorder="1" applyAlignment="1" applyProtection="1">
      <alignment horizontal="left" vertical="top"/>
    </xf>
    <xf numFmtId="0" fontId="33" fillId="26" borderId="11" xfId="0" applyFont="1" applyFill="1" applyBorder="1" applyAlignment="1" applyProtection="1">
      <alignment horizontal="left" vertical="top"/>
      <protection hidden="1"/>
    </xf>
    <xf numFmtId="0" fontId="33" fillId="26" borderId="12" xfId="0" applyFont="1" applyFill="1" applyBorder="1" applyAlignment="1" applyProtection="1">
      <alignment horizontal="left" vertical="top"/>
      <protection hidden="1"/>
    </xf>
    <xf numFmtId="0" fontId="33" fillId="26" borderId="13" xfId="0" applyFont="1" applyFill="1" applyBorder="1" applyAlignment="1" applyProtection="1">
      <alignment horizontal="left" vertical="top"/>
      <protection hidden="1"/>
    </xf>
    <xf numFmtId="0" fontId="33" fillId="26" borderId="14" xfId="0" applyFont="1" applyFill="1" applyBorder="1" applyAlignment="1" applyProtection="1">
      <alignment horizontal="left" vertical="top"/>
    </xf>
    <xf numFmtId="0" fontId="42" fillId="26" borderId="13" xfId="0" applyFont="1" applyFill="1" applyBorder="1" applyAlignment="1" applyProtection="1">
      <alignment horizontal="left" vertical="top"/>
      <protection hidden="1"/>
    </xf>
    <xf numFmtId="0" fontId="33" fillId="26" borderId="54" xfId="0" applyFont="1" applyFill="1" applyBorder="1" applyAlignment="1" applyProtection="1">
      <alignment horizontal="left" vertical="top"/>
      <protection hidden="1"/>
    </xf>
    <xf numFmtId="0" fontId="33" fillId="26" borderId="55" xfId="0" applyFont="1" applyFill="1" applyBorder="1" applyAlignment="1" applyProtection="1">
      <alignment horizontal="left" vertical="top"/>
      <protection hidden="1"/>
    </xf>
    <xf numFmtId="0" fontId="42" fillId="26" borderId="56" xfId="0" applyFont="1" applyFill="1" applyBorder="1" applyAlignment="1" applyProtection="1">
      <alignment horizontal="left" vertical="top"/>
      <protection hidden="1"/>
    </xf>
    <xf numFmtId="0" fontId="33" fillId="26" borderId="57" xfId="0" applyFont="1" applyFill="1" applyBorder="1" applyAlignment="1" applyProtection="1">
      <alignment horizontal="left" vertical="top"/>
    </xf>
    <xf numFmtId="0" fontId="0" fillId="0" borderId="0" xfId="0" applyProtection="1">
      <alignment vertical="center"/>
    </xf>
    <xf numFmtId="0" fontId="6" fillId="0" borderId="0" xfId="0" applyFont="1">
      <alignment vertical="center"/>
    </xf>
    <xf numFmtId="0" fontId="34" fillId="0" borderId="0" xfId="0" applyFont="1" applyFill="1" applyBorder="1" applyAlignment="1" applyProtection="1">
      <alignment horizontal="left" vertical="center"/>
      <protection hidden="1"/>
    </xf>
    <xf numFmtId="0" fontId="45" fillId="33" borderId="67" xfId="0" applyFont="1" applyFill="1" applyBorder="1" applyAlignment="1" applyProtection="1">
      <alignment horizontal="left" vertical="center"/>
      <protection hidden="1"/>
    </xf>
    <xf numFmtId="0" fontId="53" fillId="33" borderId="58" xfId="0" applyNumberFormat="1" applyFont="1" applyFill="1" applyBorder="1" applyAlignment="1" applyProtection="1">
      <alignment vertical="center"/>
      <protection hidden="1"/>
    </xf>
    <xf numFmtId="0" fontId="54" fillId="33" borderId="59" xfId="0" applyFont="1" applyFill="1" applyBorder="1" applyAlignment="1" applyProtection="1">
      <alignment horizontal="left" vertical="center"/>
      <protection hidden="1"/>
    </xf>
    <xf numFmtId="0" fontId="54" fillId="33" borderId="59" xfId="0" applyFont="1" applyFill="1" applyBorder="1" applyAlignment="1" applyProtection="1">
      <alignment vertical="center"/>
      <protection hidden="1"/>
    </xf>
    <xf numFmtId="0" fontId="53" fillId="33" borderId="59" xfId="0" applyNumberFormat="1" applyFont="1" applyFill="1" applyBorder="1" applyAlignment="1" applyProtection="1">
      <alignment vertical="center"/>
      <protection hidden="1"/>
    </xf>
    <xf numFmtId="0" fontId="55" fillId="33" borderId="60" xfId="0" applyFont="1" applyFill="1" applyBorder="1" applyAlignment="1" applyProtection="1">
      <alignment vertical="center"/>
      <protection hidden="1"/>
    </xf>
    <xf numFmtId="179" fontId="37" fillId="0" borderId="0" xfId="0" applyNumberFormat="1" applyFont="1" applyFill="1" applyAlignment="1" applyProtection="1">
      <alignment horizontal="left"/>
      <protection hidden="1"/>
    </xf>
    <xf numFmtId="179" fontId="37" fillId="0" borderId="0" xfId="0" applyNumberFormat="1" applyFont="1" applyFill="1" applyBorder="1" applyAlignment="1" applyProtection="1">
      <alignment horizontal="left"/>
      <protection hidden="1"/>
    </xf>
    <xf numFmtId="0" fontId="6" fillId="0" borderId="0" xfId="0" applyFont="1" applyFill="1" applyBorder="1" applyAlignment="1" applyProtection="1">
      <alignment horizontal="left" vertical="center"/>
      <protection hidden="1"/>
    </xf>
    <xf numFmtId="0" fontId="52" fillId="0" borderId="0" xfId="0" applyFont="1" applyFill="1" applyBorder="1" applyAlignment="1" applyProtection="1">
      <alignment horizontal="right" vertical="top"/>
      <protection hidden="1"/>
    </xf>
    <xf numFmtId="0" fontId="28" fillId="34" borderId="10" xfId="0" applyFont="1" applyFill="1" applyBorder="1" applyProtection="1">
      <alignment vertical="center"/>
      <protection hidden="1"/>
    </xf>
    <xf numFmtId="0" fontId="37" fillId="0" borderId="0" xfId="0" applyFont="1" applyFill="1" applyBorder="1" applyAlignment="1" applyProtection="1">
      <alignment vertical="top"/>
      <protection hidden="1"/>
    </xf>
    <xf numFmtId="183" fontId="34" fillId="0" borderId="0" xfId="0" applyNumberFormat="1" applyFont="1" applyFill="1" applyBorder="1" applyProtection="1">
      <alignment vertical="center"/>
      <protection hidden="1"/>
    </xf>
    <xf numFmtId="0" fontId="28" fillId="0" borderId="0" xfId="0" applyFont="1" applyFill="1" applyBorder="1" applyAlignment="1" applyProtection="1">
      <alignment horizontal="center" vertical="justify"/>
      <protection hidden="1"/>
    </xf>
    <xf numFmtId="0" fontId="26" fillId="0" borderId="0" xfId="0" applyFont="1" applyFill="1" applyBorder="1" applyAlignment="1" applyProtection="1">
      <alignment horizontal="center" vertical="justify"/>
      <protection hidden="1"/>
    </xf>
    <xf numFmtId="0" fontId="58" fillId="0" borderId="0" xfId="0" applyFont="1" applyFill="1" applyProtection="1">
      <alignment vertical="center"/>
      <protection hidden="1"/>
    </xf>
    <xf numFmtId="0" fontId="59" fillId="0" borderId="0" xfId="0" applyFont="1" applyFill="1" applyAlignment="1" applyProtection="1">
      <alignment horizontal="left"/>
      <protection hidden="1"/>
    </xf>
    <xf numFmtId="0" fontId="60" fillId="0" borderId="0" xfId="0" applyFont="1" applyFill="1" applyProtection="1">
      <alignment vertical="center"/>
      <protection hidden="1"/>
    </xf>
    <xf numFmtId="0" fontId="6" fillId="0" borderId="0" xfId="0" applyFont="1" applyFill="1" applyProtection="1">
      <alignment vertical="center"/>
      <protection hidden="1"/>
    </xf>
    <xf numFmtId="179" fontId="50" fillId="0" borderId="0" xfId="0" applyNumberFormat="1" applyFont="1" applyFill="1" applyAlignment="1" applyProtection="1">
      <alignment horizontal="left"/>
      <protection hidden="1"/>
    </xf>
    <xf numFmtId="0" fontId="23" fillId="0" borderId="0" xfId="0" applyFont="1" applyFill="1" applyProtection="1">
      <alignment vertical="center"/>
      <protection hidden="1"/>
    </xf>
    <xf numFmtId="0" fontId="47" fillId="33" borderId="68" xfId="0" applyFont="1" applyFill="1" applyBorder="1" applyAlignment="1" applyProtection="1">
      <alignment horizontal="left" vertical="center"/>
      <protection hidden="1"/>
    </xf>
    <xf numFmtId="0" fontId="61" fillId="33" borderId="68" xfId="0" applyFont="1" applyFill="1" applyBorder="1" applyAlignment="1" applyProtection="1">
      <alignment vertical="center"/>
      <protection hidden="1"/>
    </xf>
    <xf numFmtId="179" fontId="37" fillId="33" borderId="68" xfId="0" applyNumberFormat="1" applyFont="1" applyFill="1" applyBorder="1" applyAlignment="1" applyProtection="1">
      <alignment horizontal="left" vertical="center"/>
      <protection hidden="1"/>
    </xf>
    <xf numFmtId="179" fontId="37" fillId="33" borderId="59" xfId="0" applyNumberFormat="1" applyFont="1" applyFill="1" applyBorder="1" applyAlignment="1" applyProtection="1">
      <alignment horizontal="left" vertical="center"/>
      <protection hidden="1"/>
    </xf>
    <xf numFmtId="182" fontId="31" fillId="33" borderId="69" xfId="0" applyNumberFormat="1" applyFont="1" applyFill="1" applyBorder="1" applyAlignment="1" applyProtection="1">
      <alignment vertical="center"/>
      <protection hidden="1"/>
    </xf>
    <xf numFmtId="184" fontId="44" fillId="0" borderId="0" xfId="0" applyNumberFormat="1" applyFont="1" applyFill="1" applyAlignment="1" applyProtection="1">
      <alignment horizontal="center"/>
      <protection hidden="1"/>
    </xf>
    <xf numFmtId="0" fontId="26" fillId="0" borderId="25" xfId="0" applyFont="1" applyFill="1" applyBorder="1" applyAlignment="1" applyProtection="1">
      <alignment horizontal="center" vertical="justify"/>
      <protection hidden="1"/>
    </xf>
    <xf numFmtId="0" fontId="29" fillId="0" borderId="0" xfId="0" applyFont="1" applyFill="1" applyProtection="1">
      <alignment vertical="center"/>
      <protection hidden="1"/>
    </xf>
    <xf numFmtId="0" fontId="23" fillId="26" borderId="58" xfId="0" applyNumberFormat="1" applyFont="1" applyFill="1" applyBorder="1" applyAlignment="1" applyProtection="1">
      <alignment vertical="center"/>
      <protection hidden="1"/>
    </xf>
    <xf numFmtId="0" fontId="47" fillId="26" borderId="59" xfId="0" applyFont="1" applyFill="1" applyBorder="1" applyAlignment="1" applyProtection="1">
      <alignment horizontal="left" vertical="center"/>
      <protection hidden="1"/>
    </xf>
    <xf numFmtId="0" fontId="56" fillId="26" borderId="59" xfId="0" applyFont="1" applyFill="1" applyBorder="1" applyAlignment="1" applyProtection="1">
      <alignment vertical="center"/>
      <protection hidden="1"/>
    </xf>
    <xf numFmtId="0" fontId="57" fillId="26" borderId="59" xfId="0" applyFont="1" applyFill="1" applyBorder="1" applyAlignment="1" applyProtection="1">
      <alignment vertical="center"/>
      <protection hidden="1"/>
    </xf>
    <xf numFmtId="0" fontId="57" fillId="26" borderId="60" xfId="0" applyFont="1" applyFill="1" applyBorder="1" applyAlignment="1" applyProtection="1">
      <alignment vertical="center"/>
      <protection hidden="1"/>
    </xf>
    <xf numFmtId="179" fontId="23" fillId="26" borderId="58" xfId="0" applyNumberFormat="1" applyFont="1" applyFill="1" applyBorder="1" applyAlignment="1" applyProtection="1">
      <alignment horizontal="centerContinuous" vertical="center"/>
      <protection hidden="1"/>
    </xf>
    <xf numFmtId="179" fontId="23" fillId="26" borderId="59" xfId="0" applyNumberFormat="1" applyFont="1" applyFill="1" applyBorder="1" applyAlignment="1" applyProtection="1">
      <alignment horizontal="centerContinuous" vertical="center"/>
      <protection hidden="1"/>
    </xf>
    <xf numFmtId="0" fontId="28" fillId="26" borderId="25" xfId="0" applyFont="1" applyFill="1" applyBorder="1" applyAlignment="1" applyProtection="1">
      <alignment horizontal="centerContinuous" vertical="center"/>
      <protection hidden="1"/>
    </xf>
    <xf numFmtId="0" fontId="6" fillId="26" borderId="26" xfId="0" applyFont="1" applyFill="1" applyBorder="1" applyAlignment="1" applyProtection="1">
      <alignment horizontal="centerContinuous" vertical="center"/>
      <protection hidden="1"/>
    </xf>
    <xf numFmtId="0" fontId="6" fillId="26" borderId="49" xfId="0" applyFont="1" applyFill="1" applyBorder="1" applyAlignment="1" applyProtection="1">
      <alignment horizontal="centerContinuous" vertical="center"/>
      <protection hidden="1"/>
    </xf>
    <xf numFmtId="0" fontId="6" fillId="26" borderId="81" xfId="0" applyFont="1" applyFill="1" applyBorder="1" applyAlignment="1" applyProtection="1">
      <alignment horizontal="center" vertical="distributed"/>
      <protection hidden="1"/>
    </xf>
    <xf numFmtId="0" fontId="28" fillId="0" borderId="25" xfId="0" applyFont="1" applyFill="1" applyBorder="1" applyProtection="1">
      <alignment vertical="center"/>
      <protection hidden="1"/>
    </xf>
    <xf numFmtId="0" fontId="26" fillId="0" borderId="26" xfId="0" applyFont="1" applyFill="1" applyBorder="1" applyAlignment="1" applyProtection="1">
      <alignment horizontal="center" vertical="justify"/>
      <protection hidden="1"/>
    </xf>
    <xf numFmtId="0" fontId="28" fillId="0" borderId="49" xfId="0" applyFont="1" applyFill="1" applyBorder="1" applyProtection="1">
      <alignment vertical="center"/>
      <protection hidden="1"/>
    </xf>
    <xf numFmtId="0" fontId="29" fillId="0" borderId="10" xfId="0" applyFont="1" applyFill="1" applyBorder="1" applyProtection="1">
      <alignment vertical="center"/>
      <protection hidden="1"/>
    </xf>
    <xf numFmtId="179" fontId="23" fillId="26" borderId="72" xfId="0" applyNumberFormat="1" applyFont="1" applyFill="1" applyBorder="1" applyAlignment="1" applyProtection="1">
      <alignment horizontal="centerContinuous" vertical="top"/>
      <protection hidden="1"/>
    </xf>
    <xf numFmtId="179" fontId="23" fillId="26" borderId="56" xfId="0" applyNumberFormat="1" applyFont="1" applyFill="1" applyBorder="1" applyAlignment="1" applyProtection="1">
      <alignment horizontal="centerContinuous" vertical="top"/>
      <protection hidden="1"/>
    </xf>
    <xf numFmtId="179" fontId="23" fillId="26" borderId="57" xfId="0" applyNumberFormat="1" applyFont="1" applyFill="1" applyBorder="1" applyAlignment="1" applyProtection="1">
      <alignment horizontal="centerContinuous" vertical="top"/>
      <protection hidden="1"/>
    </xf>
    <xf numFmtId="182" fontId="26" fillId="26" borderId="82" xfId="0" applyNumberFormat="1" applyFont="1" applyFill="1" applyBorder="1" applyAlignment="1" applyProtection="1">
      <alignment horizontal="center" vertical="center" wrapText="1"/>
      <protection hidden="1"/>
    </xf>
    <xf numFmtId="182" fontId="47" fillId="26" borderId="83" xfId="0" applyNumberFormat="1" applyFont="1" applyFill="1" applyBorder="1" applyAlignment="1" applyProtection="1">
      <alignment horizontal="center" vertical="center" wrapText="1"/>
      <protection hidden="1"/>
    </xf>
    <xf numFmtId="182" fontId="26" fillId="26" borderId="56" xfId="0" applyNumberFormat="1" applyFont="1" applyFill="1" applyBorder="1" applyAlignment="1" applyProtection="1">
      <alignment horizontal="center" vertical="center" wrapText="1"/>
      <protection hidden="1"/>
    </xf>
    <xf numFmtId="182" fontId="47" fillId="26" borderId="84" xfId="0" applyNumberFormat="1" applyFont="1" applyFill="1" applyBorder="1" applyAlignment="1" applyProtection="1">
      <alignment horizontal="center" vertical="center" wrapText="1"/>
      <protection hidden="1"/>
    </xf>
    <xf numFmtId="182" fontId="15" fillId="26" borderId="85" xfId="0" applyNumberFormat="1" applyFont="1" applyFill="1" applyBorder="1" applyAlignment="1" applyProtection="1">
      <alignment horizontal="center" vertical="top" wrapText="1"/>
      <protection hidden="1"/>
    </xf>
    <xf numFmtId="0" fontId="28" fillId="26" borderId="10" xfId="0" applyFont="1" applyFill="1" applyBorder="1" applyAlignment="1" applyProtection="1">
      <alignment horizontal="center" vertical="center" shrinkToFit="1"/>
      <protection hidden="1"/>
    </xf>
    <xf numFmtId="184" fontId="39" fillId="35" borderId="54" xfId="0" applyNumberFormat="1" applyFont="1" applyFill="1" applyBorder="1" applyAlignment="1" applyProtection="1">
      <alignment horizontal="left" vertical="center" wrapText="1"/>
      <protection hidden="1"/>
    </xf>
    <xf numFmtId="0" fontId="28" fillId="0" borderId="54" xfId="0" applyFont="1" applyFill="1" applyBorder="1" applyAlignment="1" applyProtection="1">
      <alignment horizontal="center" vertical="justify"/>
      <protection hidden="1"/>
    </xf>
    <xf numFmtId="0" fontId="28" fillId="0" borderId="10" xfId="0" applyFont="1" applyFill="1" applyBorder="1" applyAlignment="1" applyProtection="1">
      <alignment horizontal="center" vertical="justify"/>
      <protection hidden="1"/>
    </xf>
    <xf numFmtId="179" fontId="37" fillId="30" borderId="61" xfId="0" applyNumberFormat="1" applyFont="1" applyFill="1" applyBorder="1" applyAlignment="1" applyProtection="1">
      <alignment horizontal="left" vertical="center"/>
      <protection hidden="1"/>
    </xf>
    <xf numFmtId="179" fontId="37" fillId="30" borderId="0" xfId="0" applyNumberFormat="1" applyFont="1" applyFill="1" applyBorder="1" applyAlignment="1" applyProtection="1">
      <alignment horizontal="left" vertical="center"/>
      <protection hidden="1"/>
    </xf>
    <xf numFmtId="179" fontId="37" fillId="30" borderId="0" xfId="0" applyNumberFormat="1" applyFont="1" applyFill="1" applyBorder="1" applyAlignment="1" applyProtection="1">
      <alignment horizontal="left"/>
      <protection hidden="1"/>
    </xf>
    <xf numFmtId="189" fontId="49" fillId="30" borderId="87" xfId="0" applyNumberFormat="1" applyFont="1" applyFill="1" applyBorder="1" applyAlignment="1" applyProtection="1">
      <alignment horizontal="center" vertical="center"/>
      <protection hidden="1"/>
    </xf>
    <xf numFmtId="182" fontId="29" fillId="30" borderId="0" xfId="0" applyNumberFormat="1" applyFont="1" applyFill="1" applyBorder="1" applyAlignment="1" applyProtection="1">
      <alignment horizontal="center" vertical="center"/>
      <protection hidden="1"/>
    </xf>
    <xf numFmtId="189" fontId="49" fillId="30" borderId="88" xfId="0" applyNumberFormat="1" applyFont="1" applyFill="1" applyBorder="1" applyAlignment="1" applyProtection="1">
      <alignment horizontal="center" vertical="center"/>
      <protection hidden="1"/>
    </xf>
    <xf numFmtId="182" fontId="46" fillId="30" borderId="89" xfId="0" applyNumberFormat="1" applyFont="1" applyFill="1" applyBorder="1" applyAlignment="1" applyProtection="1">
      <alignment horizontal="center" vertical="center"/>
      <protection hidden="1"/>
    </xf>
    <xf numFmtId="0" fontId="44" fillId="0" borderId="10" xfId="0" applyNumberFormat="1" applyFont="1" applyFill="1" applyBorder="1" applyAlignment="1" applyProtection="1">
      <alignment horizontal="center" vertical="center" wrapText="1"/>
      <protection hidden="1"/>
    </xf>
    <xf numFmtId="0" fontId="26" fillId="0" borderId="10" xfId="0" applyNumberFormat="1" applyFont="1" applyFill="1" applyBorder="1" applyAlignment="1" applyProtection="1">
      <alignment horizontal="center" vertical="justify"/>
      <protection hidden="1"/>
    </xf>
    <xf numFmtId="0" fontId="23" fillId="29" borderId="90" xfId="0" applyFont="1" applyFill="1" applyBorder="1" applyAlignment="1" applyProtection="1">
      <alignment vertical="center"/>
      <protection hidden="1"/>
    </xf>
    <xf numFmtId="0" fontId="23" fillId="29" borderId="91" xfId="0" applyNumberFormat="1" applyFont="1" applyFill="1" applyBorder="1" applyAlignment="1" applyProtection="1">
      <alignment horizontal="left" vertical="center"/>
      <protection hidden="1"/>
    </xf>
    <xf numFmtId="0" fontId="33" fillId="29" borderId="92" xfId="0" applyNumberFormat="1" applyFont="1" applyFill="1" applyBorder="1" applyAlignment="1" applyProtection="1">
      <alignment horizontal="left" vertical="center"/>
      <protection hidden="1"/>
    </xf>
    <xf numFmtId="179" fontId="37" fillId="29" borderId="93" xfId="0" applyNumberFormat="1" applyFont="1" applyFill="1" applyBorder="1" applyAlignment="1" applyProtection="1">
      <alignment horizontal="left" vertical="center"/>
      <protection hidden="1"/>
    </xf>
    <xf numFmtId="179" fontId="37" fillId="29" borderId="91" xfId="0" applyNumberFormat="1" applyFont="1" applyFill="1" applyBorder="1" applyAlignment="1" applyProtection="1">
      <alignment horizontal="left" vertical="center"/>
      <protection hidden="1"/>
    </xf>
    <xf numFmtId="179" fontId="37" fillId="29" borderId="91" xfId="0" applyNumberFormat="1" applyFont="1" applyFill="1" applyBorder="1" applyAlignment="1" applyProtection="1">
      <alignment horizontal="left"/>
      <protection hidden="1"/>
    </xf>
    <xf numFmtId="189" fontId="64" fillId="29" borderId="95" xfId="0" applyNumberFormat="1" applyFont="1" applyFill="1" applyBorder="1" applyAlignment="1" applyProtection="1">
      <alignment horizontal="center" vertical="center"/>
      <protection hidden="1"/>
    </xf>
    <xf numFmtId="182" fontId="65" fillId="29" borderId="91" xfId="0" applyNumberFormat="1" applyFont="1" applyFill="1" applyBorder="1" applyAlignment="1" applyProtection="1">
      <alignment horizontal="center" vertical="center"/>
      <protection hidden="1"/>
    </xf>
    <xf numFmtId="189" fontId="64" fillId="29" borderId="96" xfId="0" applyNumberFormat="1" applyFont="1" applyFill="1" applyBorder="1" applyAlignment="1" applyProtection="1">
      <alignment horizontal="center" vertical="center"/>
      <protection hidden="1"/>
    </xf>
    <xf numFmtId="182" fontId="65" fillId="29" borderId="97" xfId="0" applyNumberFormat="1" applyFont="1" applyFill="1" applyBorder="1" applyAlignment="1" applyProtection="1">
      <alignment horizontal="center" vertical="center"/>
      <protection hidden="1"/>
    </xf>
    <xf numFmtId="0" fontId="64" fillId="0" borderId="10" xfId="0" applyNumberFormat="1" applyFont="1" applyFill="1" applyBorder="1" applyAlignment="1" applyProtection="1">
      <alignment horizontal="center" vertical="center"/>
      <protection hidden="1"/>
    </xf>
    <xf numFmtId="0" fontId="29" fillId="0" borderId="50" xfId="0" applyFont="1" applyFill="1" applyBorder="1" applyProtection="1">
      <alignment vertical="center"/>
      <protection hidden="1"/>
    </xf>
    <xf numFmtId="0" fontId="23" fillId="26" borderId="61" xfId="0" quotePrefix="1" applyFont="1" applyFill="1" applyBorder="1" applyAlignment="1" applyProtection="1">
      <alignment vertical="center"/>
      <protection hidden="1"/>
    </xf>
    <xf numFmtId="0" fontId="63" fillId="26" borderId="98" xfId="0" applyNumberFormat="1" applyFont="1" applyFill="1" applyBorder="1" applyAlignment="1" applyProtection="1">
      <alignment horizontal="left" vertical="center"/>
      <protection hidden="1"/>
    </xf>
    <xf numFmtId="0" fontId="63" fillId="26" borderId="0" xfId="0" applyNumberFormat="1" applyFont="1" applyFill="1" applyBorder="1" applyAlignment="1" applyProtection="1">
      <alignment horizontal="left" vertical="center"/>
      <protection hidden="1"/>
    </xf>
    <xf numFmtId="0" fontId="63" fillId="26" borderId="0" xfId="0" applyNumberFormat="1" applyFont="1" applyFill="1" applyBorder="1" applyAlignment="1" applyProtection="1">
      <alignment vertical="center"/>
      <protection hidden="1"/>
    </xf>
    <xf numFmtId="0" fontId="66" fillId="26" borderId="62" xfId="0" applyFont="1" applyFill="1" applyBorder="1" applyAlignment="1" applyProtection="1">
      <alignment vertical="center"/>
      <protection hidden="1"/>
    </xf>
    <xf numFmtId="179" fontId="28" fillId="0" borderId="61" xfId="0" applyNumberFormat="1" applyFont="1" applyFill="1" applyBorder="1" applyAlignment="1" applyProtection="1">
      <alignment horizontal="left" vertical="center" wrapText="1"/>
      <protection locked="0"/>
    </xf>
    <xf numFmtId="179" fontId="28" fillId="0" borderId="0" xfId="0" applyNumberFormat="1" applyFont="1" applyFill="1" applyBorder="1" applyAlignment="1" applyProtection="1">
      <alignment horizontal="left" vertical="center" wrapText="1"/>
      <protection locked="0"/>
    </xf>
    <xf numFmtId="179" fontId="37" fillId="0" borderId="0" xfId="0" applyNumberFormat="1" applyFont="1" applyFill="1" applyBorder="1" applyAlignment="1" applyProtection="1">
      <alignment horizontal="left" wrapText="1"/>
      <protection locked="0"/>
    </xf>
    <xf numFmtId="182" fontId="36" fillId="26" borderId="99" xfId="0" applyNumberFormat="1" applyFont="1" applyFill="1" applyBorder="1" applyAlignment="1" applyProtection="1">
      <alignment horizontal="center" vertical="center"/>
      <protection hidden="1"/>
    </xf>
    <xf numFmtId="189" fontId="67" fillId="26" borderId="87" xfId="0" applyNumberFormat="1" applyFont="1" applyFill="1" applyBorder="1" applyAlignment="1" applyProtection="1">
      <alignment horizontal="center" vertical="center"/>
      <protection hidden="1"/>
    </xf>
    <xf numFmtId="189" fontId="67" fillId="26" borderId="88" xfId="0" applyNumberFormat="1" applyFont="1" applyFill="1" applyBorder="1" applyAlignment="1" applyProtection="1">
      <alignment horizontal="center" vertical="center"/>
      <protection hidden="1"/>
    </xf>
    <xf numFmtId="182" fontId="64" fillId="26" borderId="89" xfId="0" applyNumberFormat="1" applyFont="1" applyFill="1" applyBorder="1" applyAlignment="1" applyProtection="1">
      <alignment horizontal="center" vertical="center"/>
      <protection hidden="1"/>
    </xf>
    <xf numFmtId="0" fontId="36" fillId="26" borderId="10" xfId="0" applyNumberFormat="1" applyFont="1" applyFill="1" applyBorder="1" applyAlignment="1" applyProtection="1">
      <alignment horizontal="center" vertical="center"/>
      <protection hidden="1"/>
    </xf>
    <xf numFmtId="0" fontId="67" fillId="0" borderId="10" xfId="0" applyNumberFormat="1" applyFont="1" applyFill="1" applyBorder="1" applyAlignment="1" applyProtection="1">
      <alignment horizontal="center" vertical="center"/>
      <protection hidden="1"/>
    </xf>
    <xf numFmtId="0" fontId="29" fillId="36" borderId="10" xfId="0" applyFont="1" applyFill="1" applyBorder="1" applyAlignment="1" applyProtection="1">
      <alignment horizontal="center" vertical="center"/>
      <protection hidden="1"/>
    </xf>
    <xf numFmtId="0" fontId="29" fillId="36" borderId="10" xfId="0" applyFont="1" applyFill="1" applyBorder="1" applyProtection="1">
      <alignment vertical="center"/>
      <protection hidden="1"/>
    </xf>
    <xf numFmtId="0" fontId="63" fillId="26" borderId="61" xfId="0" applyFont="1" applyFill="1" applyBorder="1" applyAlignment="1" applyProtection="1">
      <alignment horizontal="center"/>
      <protection hidden="1"/>
    </xf>
    <xf numFmtId="0" fontId="23" fillId="26" borderId="51" xfId="0" applyFont="1" applyFill="1" applyBorder="1" applyAlignment="1" applyProtection="1">
      <alignment vertical="center"/>
      <protection hidden="1"/>
    </xf>
    <xf numFmtId="0" fontId="33" fillId="26" borderId="52" xfId="0" applyFont="1" applyFill="1" applyBorder="1" applyAlignment="1" applyProtection="1">
      <alignment vertical="center"/>
      <protection hidden="1"/>
    </xf>
    <xf numFmtId="0" fontId="33" fillId="26" borderId="49" xfId="0" applyFont="1" applyFill="1" applyBorder="1" applyAlignment="1" applyProtection="1">
      <alignment vertical="center"/>
      <protection hidden="1"/>
    </xf>
    <xf numFmtId="0" fontId="33" fillId="26" borderId="75" xfId="0" applyFont="1" applyFill="1" applyBorder="1" applyAlignment="1" applyProtection="1">
      <alignment vertical="center"/>
      <protection hidden="1"/>
    </xf>
    <xf numFmtId="179" fontId="28" fillId="0" borderId="78" xfId="0" applyNumberFormat="1" applyFont="1" applyFill="1" applyBorder="1" applyAlignment="1" applyProtection="1">
      <alignment horizontal="left" vertical="center" wrapText="1"/>
      <protection locked="0"/>
    </xf>
    <xf numFmtId="179" fontId="28" fillId="0" borderId="52" xfId="0" applyNumberFormat="1" applyFont="1" applyFill="1" applyBorder="1" applyAlignment="1" applyProtection="1">
      <alignment horizontal="left" vertical="center" wrapText="1"/>
      <protection locked="0"/>
    </xf>
    <xf numFmtId="179" fontId="37" fillId="0" borderId="52" xfId="0" applyNumberFormat="1" applyFont="1" applyFill="1" applyBorder="1" applyAlignment="1" applyProtection="1">
      <alignment horizontal="left" wrapText="1"/>
      <protection locked="0"/>
    </xf>
    <xf numFmtId="182" fontId="36" fillId="26" borderId="100" xfId="0" applyNumberFormat="1" applyFont="1" applyFill="1" applyBorder="1" applyAlignment="1" applyProtection="1">
      <alignment horizontal="center" vertical="center"/>
      <protection hidden="1"/>
    </xf>
    <xf numFmtId="189" fontId="67" fillId="26" borderId="52" xfId="0" applyNumberFormat="1" applyFont="1" applyFill="1" applyBorder="1" applyAlignment="1" applyProtection="1">
      <alignment horizontal="center" vertical="center"/>
      <protection hidden="1"/>
    </xf>
    <xf numFmtId="182" fontId="64" fillId="26" borderId="101" xfId="0" applyNumberFormat="1" applyFont="1" applyFill="1" applyBorder="1" applyAlignment="1" applyProtection="1">
      <alignment horizontal="center" vertical="center"/>
      <protection hidden="1"/>
    </xf>
    <xf numFmtId="0" fontId="28" fillId="0" borderId="65" xfId="0" applyFont="1" applyFill="1" applyBorder="1" applyAlignment="1" applyProtection="1">
      <alignment horizontal="center" vertical="justify"/>
      <protection hidden="1"/>
    </xf>
    <xf numFmtId="0" fontId="68" fillId="26" borderId="63" xfId="28" applyFont="1" applyFill="1" applyBorder="1" applyAlignment="1" applyProtection="1">
      <alignment horizontal="center" vertical="center"/>
      <protection hidden="1"/>
    </xf>
    <xf numFmtId="0" fontId="33" fillId="26" borderId="10" xfId="0" applyFont="1" applyFill="1" applyBorder="1" applyAlignment="1" applyProtection="1">
      <alignment horizontal="center" vertical="center"/>
      <protection hidden="1"/>
    </xf>
    <xf numFmtId="0" fontId="33" fillId="26" borderId="56" xfId="0" applyFont="1" applyFill="1" applyBorder="1" applyAlignment="1" applyProtection="1">
      <alignment vertical="center"/>
      <protection hidden="1"/>
    </xf>
    <xf numFmtId="0" fontId="33" fillId="26" borderId="73" xfId="0" applyFont="1" applyFill="1" applyBorder="1" applyAlignment="1" applyProtection="1">
      <alignment vertical="center"/>
      <protection hidden="1"/>
    </xf>
    <xf numFmtId="179" fontId="28" fillId="0" borderId="61" xfId="0" applyNumberFormat="1" applyFont="1" applyFill="1" applyBorder="1" applyAlignment="1" applyProtection="1">
      <alignment horizontal="left" vertical="top" wrapText="1"/>
      <protection locked="0"/>
    </xf>
    <xf numFmtId="182" fontId="29" fillId="0" borderId="81" xfId="0" applyNumberFormat="1" applyFont="1" applyFill="1" applyBorder="1" applyAlignment="1" applyProtection="1">
      <alignment horizontal="center" vertical="center"/>
      <protection hidden="1"/>
    </xf>
    <xf numFmtId="189" fontId="67" fillId="26" borderId="0" xfId="0" applyNumberFormat="1" applyFont="1" applyFill="1" applyBorder="1" applyAlignment="1" applyProtection="1">
      <alignment horizontal="center" vertical="center"/>
      <protection hidden="1"/>
    </xf>
    <xf numFmtId="176" fontId="29" fillId="0" borderId="102" xfId="0" applyNumberFormat="1" applyFont="1" applyFill="1" applyBorder="1" applyAlignment="1" applyProtection="1">
      <alignment horizontal="center" vertical="center"/>
      <protection hidden="1"/>
    </xf>
    <xf numFmtId="176" fontId="29" fillId="0" borderId="103" xfId="0" applyNumberFormat="1" applyFont="1" applyFill="1" applyBorder="1" applyAlignment="1" applyProtection="1">
      <alignment horizontal="center" vertical="center"/>
      <protection hidden="1"/>
    </xf>
    <xf numFmtId="176" fontId="44" fillId="35" borderId="10" xfId="0" applyNumberFormat="1" applyFont="1" applyFill="1" applyBorder="1" applyAlignment="1" applyProtection="1">
      <alignment horizontal="center" vertical="center"/>
      <protection hidden="1"/>
    </xf>
    <xf numFmtId="0" fontId="68" fillId="26" borderId="55" xfId="28" applyFont="1" applyFill="1" applyBorder="1" applyAlignment="1" applyProtection="1">
      <alignment horizontal="center" vertical="center"/>
      <protection hidden="1"/>
    </xf>
    <xf numFmtId="0" fontId="33" fillId="26" borderId="25" xfId="0" applyFont="1" applyFill="1" applyBorder="1" applyAlignment="1" applyProtection="1">
      <alignment vertical="center"/>
      <protection hidden="1"/>
    </xf>
    <xf numFmtId="182" fontId="29" fillId="0" borderId="104" xfId="0" applyNumberFormat="1" applyFont="1" applyFill="1" applyBorder="1" applyAlignment="1" applyProtection="1">
      <alignment horizontal="center" vertical="center"/>
      <protection hidden="1"/>
    </xf>
    <xf numFmtId="176" fontId="29" fillId="0" borderId="105" xfId="0" applyNumberFormat="1" applyFont="1" applyFill="1" applyBorder="1" applyAlignment="1" applyProtection="1">
      <alignment horizontal="center" vertical="center"/>
      <protection hidden="1"/>
    </xf>
    <xf numFmtId="176" fontId="29" fillId="0" borderId="106" xfId="0" applyNumberFormat="1" applyFont="1" applyFill="1" applyBorder="1" applyAlignment="1" applyProtection="1">
      <alignment horizontal="center" vertical="center"/>
      <protection hidden="1"/>
    </xf>
    <xf numFmtId="0" fontId="23" fillId="26" borderId="63"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33" fillId="26" borderId="62" xfId="0" applyFont="1" applyFill="1" applyBorder="1" applyAlignment="1" applyProtection="1">
      <alignment vertical="center"/>
      <protection hidden="1"/>
    </xf>
    <xf numFmtId="0" fontId="28" fillId="0" borderId="68" xfId="0" applyFont="1" applyFill="1" applyBorder="1" applyAlignment="1" applyProtection="1">
      <alignment horizontal="center" vertical="justify"/>
      <protection hidden="1"/>
    </xf>
    <xf numFmtId="182" fontId="29" fillId="0" borderId="89" xfId="0" applyNumberFormat="1" applyFont="1" applyFill="1" applyBorder="1" applyAlignment="1" applyProtection="1">
      <alignment horizontal="center" vertical="center"/>
      <protection hidden="1"/>
    </xf>
    <xf numFmtId="176" fontId="29" fillId="0" borderId="107" xfId="0" applyNumberFormat="1" applyFont="1" applyFill="1" applyBorder="1" applyAlignment="1" applyProtection="1">
      <alignment horizontal="center" vertical="center"/>
      <protection hidden="1"/>
    </xf>
    <xf numFmtId="176" fontId="29" fillId="0" borderId="108" xfId="0" applyNumberFormat="1" applyFont="1" applyFill="1" applyBorder="1" applyAlignment="1" applyProtection="1">
      <alignment horizontal="center" vertical="center"/>
      <protection hidden="1"/>
    </xf>
    <xf numFmtId="0" fontId="63" fillId="26" borderId="109" xfId="0" applyFont="1" applyFill="1" applyBorder="1" applyAlignment="1" applyProtection="1">
      <alignment horizontal="center"/>
      <protection hidden="1"/>
    </xf>
    <xf numFmtId="0" fontId="23" fillId="26" borderId="25" xfId="0" applyFont="1" applyFill="1" applyBorder="1" applyAlignment="1" applyProtection="1">
      <alignment vertical="center"/>
      <protection hidden="1"/>
    </xf>
    <xf numFmtId="182" fontId="36" fillId="0" borderId="104" xfId="0" applyNumberFormat="1" applyFont="1" applyFill="1" applyBorder="1" applyAlignment="1" applyProtection="1">
      <alignment horizontal="center" vertical="center"/>
      <protection hidden="1"/>
    </xf>
    <xf numFmtId="0" fontId="63" fillId="26" borderId="49" xfId="0" applyNumberFormat="1" applyFont="1" applyFill="1" applyBorder="1" applyAlignment="1" applyProtection="1">
      <alignment horizontal="left" vertical="center"/>
      <protection hidden="1"/>
    </xf>
    <xf numFmtId="0" fontId="66" fillId="26" borderId="0" xfId="0" applyFont="1" applyFill="1" applyBorder="1" applyAlignment="1" applyProtection="1">
      <alignment vertical="center"/>
      <protection hidden="1"/>
    </xf>
    <xf numFmtId="179" fontId="28" fillId="0" borderId="74" xfId="0" applyNumberFormat="1" applyFont="1" applyFill="1" applyBorder="1" applyAlignment="1" applyProtection="1">
      <alignment horizontal="left" vertical="center" wrapText="1"/>
      <protection locked="0"/>
    </xf>
    <xf numFmtId="179" fontId="28" fillId="0" borderId="49" xfId="0" applyNumberFormat="1" applyFont="1" applyFill="1" applyBorder="1" applyAlignment="1" applyProtection="1">
      <alignment horizontal="left" vertical="center" wrapText="1"/>
      <protection locked="0"/>
    </xf>
    <xf numFmtId="179" fontId="37" fillId="0" borderId="49" xfId="0" applyNumberFormat="1" applyFont="1" applyFill="1" applyBorder="1" applyAlignment="1" applyProtection="1">
      <alignment horizontal="left" wrapText="1"/>
      <protection locked="0"/>
    </xf>
    <xf numFmtId="182" fontId="36" fillId="26" borderId="82" xfId="0" applyNumberFormat="1" applyFont="1" applyFill="1" applyBorder="1" applyAlignment="1" applyProtection="1">
      <alignment horizontal="center" vertical="center"/>
      <protection hidden="1"/>
    </xf>
    <xf numFmtId="189" fontId="67" fillId="26" borderId="110" xfId="0" applyNumberFormat="1" applyFont="1" applyFill="1" applyBorder="1" applyAlignment="1" applyProtection="1">
      <alignment horizontal="center" vertical="center"/>
      <protection hidden="1"/>
    </xf>
    <xf numFmtId="189" fontId="67" fillId="26" borderId="111" xfId="0" applyNumberFormat="1" applyFont="1" applyFill="1" applyBorder="1" applyAlignment="1" applyProtection="1">
      <alignment horizontal="center" vertical="center"/>
      <protection hidden="1"/>
    </xf>
    <xf numFmtId="182" fontId="64" fillId="26" borderId="112" xfId="0" applyNumberFormat="1" applyFont="1" applyFill="1" applyBorder="1" applyAlignment="1" applyProtection="1">
      <alignment horizontal="center" vertical="center"/>
      <protection hidden="1"/>
    </xf>
    <xf numFmtId="0" fontId="28" fillId="0" borderId="59" xfId="0" applyFont="1" applyFill="1" applyBorder="1" applyAlignment="1" applyProtection="1">
      <alignment horizontal="center" vertical="justify"/>
      <protection hidden="1"/>
    </xf>
    <xf numFmtId="0" fontId="33" fillId="26" borderId="52" xfId="0" applyNumberFormat="1" applyFont="1" applyFill="1" applyBorder="1" applyAlignment="1" applyProtection="1">
      <alignment horizontal="left" vertical="center"/>
      <protection hidden="1"/>
    </xf>
    <xf numFmtId="0" fontId="66" fillId="26" borderId="52" xfId="0" applyFont="1" applyFill="1" applyBorder="1" applyAlignment="1" applyProtection="1">
      <alignment vertical="center"/>
      <protection hidden="1"/>
    </xf>
    <xf numFmtId="0" fontId="66" fillId="26" borderId="79" xfId="0" applyFont="1" applyFill="1" applyBorder="1" applyAlignment="1" applyProtection="1">
      <alignment vertical="center"/>
      <protection hidden="1"/>
    </xf>
    <xf numFmtId="189" fontId="67" fillId="26" borderId="113" xfId="0" applyNumberFormat="1" applyFont="1" applyFill="1" applyBorder="1" applyAlignment="1" applyProtection="1">
      <alignment horizontal="center" vertical="center"/>
      <protection hidden="1"/>
    </xf>
    <xf numFmtId="182" fontId="36" fillId="26" borderId="52" xfId="0" applyNumberFormat="1" applyFont="1" applyFill="1" applyBorder="1" applyAlignment="1" applyProtection="1">
      <alignment horizontal="center" vertical="center"/>
      <protection hidden="1"/>
    </xf>
    <xf numFmtId="189" fontId="67" fillId="26" borderId="114" xfId="0" applyNumberFormat="1" applyFont="1" applyFill="1" applyBorder="1" applyAlignment="1" applyProtection="1">
      <alignment horizontal="center" vertical="center"/>
      <protection hidden="1"/>
    </xf>
    <xf numFmtId="0" fontId="68" fillId="26" borderId="63" xfId="28" applyNumberFormat="1" applyFont="1" applyFill="1" applyBorder="1" applyAlignment="1" applyProtection="1">
      <alignment horizontal="center" vertical="center"/>
      <protection hidden="1"/>
    </xf>
    <xf numFmtId="0" fontId="66" fillId="26" borderId="75" xfId="0" applyFont="1" applyFill="1" applyBorder="1" applyAlignment="1" applyProtection="1">
      <alignment vertical="center"/>
      <protection hidden="1"/>
    </xf>
    <xf numFmtId="0" fontId="44" fillId="35" borderId="10" xfId="0" applyNumberFormat="1" applyFont="1" applyFill="1" applyBorder="1" applyAlignment="1" applyProtection="1">
      <alignment horizontal="center" vertical="center"/>
      <protection hidden="1"/>
    </xf>
    <xf numFmtId="0" fontId="66" fillId="26" borderId="49" xfId="0" applyFont="1" applyFill="1" applyBorder="1" applyAlignment="1" applyProtection="1">
      <alignment vertical="center"/>
      <protection hidden="1"/>
    </xf>
    <xf numFmtId="182" fontId="36" fillId="0" borderId="89" xfId="0" applyNumberFormat="1" applyFont="1" applyFill="1" applyBorder="1" applyAlignment="1" applyProtection="1">
      <alignment horizontal="center" vertical="center"/>
      <protection hidden="1"/>
    </xf>
    <xf numFmtId="176" fontId="28" fillId="0" borderId="106" xfId="0" applyNumberFormat="1" applyFont="1" applyFill="1" applyBorder="1" applyAlignment="1" applyProtection="1">
      <alignment horizontal="center" vertical="center"/>
      <protection hidden="1"/>
    </xf>
    <xf numFmtId="0" fontId="70" fillId="26" borderId="63" xfId="28" applyFont="1" applyFill="1" applyBorder="1" applyAlignment="1" applyProtection="1">
      <alignment horizontal="center" vertical="center"/>
      <protection hidden="1"/>
    </xf>
    <xf numFmtId="182" fontId="44" fillId="0" borderId="81" xfId="0" applyNumberFormat="1" applyFont="1" applyFill="1" applyBorder="1" applyAlignment="1" applyProtection="1">
      <alignment horizontal="center" vertical="center"/>
      <protection hidden="1"/>
    </xf>
    <xf numFmtId="189" fontId="44" fillId="26" borderId="0" xfId="0" applyNumberFormat="1" applyFont="1" applyFill="1" applyBorder="1" applyAlignment="1" applyProtection="1">
      <alignment horizontal="center" vertical="center"/>
      <protection hidden="1"/>
    </xf>
    <xf numFmtId="182" fontId="44" fillId="0" borderId="115" xfId="0" applyNumberFormat="1" applyFont="1" applyFill="1" applyBorder="1" applyAlignment="1" applyProtection="1">
      <alignment horizontal="center" vertical="center"/>
      <protection hidden="1"/>
    </xf>
    <xf numFmtId="182" fontId="71" fillId="26" borderId="89" xfId="0" applyNumberFormat="1"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justify"/>
      <protection hidden="1"/>
    </xf>
    <xf numFmtId="0" fontId="44" fillId="0" borderId="10" xfId="0" applyNumberFormat="1" applyFont="1" applyFill="1" applyBorder="1" applyAlignment="1" applyProtection="1">
      <alignment horizontal="center" vertical="center"/>
      <protection hidden="1"/>
    </xf>
    <xf numFmtId="0" fontId="44" fillId="0" borderId="10" xfId="0" applyNumberFormat="1" applyFont="1" applyBorder="1" applyAlignment="1" applyProtection="1">
      <alignment horizontal="center" vertical="center"/>
      <protection hidden="1"/>
    </xf>
    <xf numFmtId="0" fontId="72" fillId="0" borderId="10" xfId="0" applyNumberFormat="1" applyFont="1" applyFill="1" applyBorder="1" applyAlignment="1" applyProtection="1">
      <alignment horizontal="center" vertical="justify"/>
      <protection hidden="1"/>
    </xf>
    <xf numFmtId="0" fontId="44" fillId="0" borderId="10" xfId="0" applyFont="1" applyFill="1" applyBorder="1" applyProtection="1">
      <alignment vertical="center"/>
      <protection hidden="1"/>
    </xf>
    <xf numFmtId="0" fontId="44" fillId="0" borderId="0" xfId="0" applyFont="1" applyFill="1" applyProtection="1">
      <alignment vertical="center"/>
      <protection hidden="1"/>
    </xf>
    <xf numFmtId="0" fontId="69" fillId="26" borderId="109" xfId="0" applyNumberFormat="1" applyFont="1" applyFill="1" applyBorder="1" applyAlignment="1" applyProtection="1">
      <alignment horizontal="center" vertical="center"/>
      <protection hidden="1"/>
    </xf>
    <xf numFmtId="0" fontId="70" fillId="26" borderId="55" xfId="28" applyFont="1" applyFill="1" applyBorder="1" applyAlignment="1" applyProtection="1">
      <alignment horizontal="center" vertical="center"/>
      <protection hidden="1"/>
    </xf>
    <xf numFmtId="182" fontId="44" fillId="0" borderId="104" xfId="0" applyNumberFormat="1" applyFont="1" applyFill="1" applyBorder="1" applyAlignment="1" applyProtection="1">
      <alignment horizontal="center" vertical="center"/>
      <protection hidden="1"/>
    </xf>
    <xf numFmtId="182" fontId="44" fillId="0" borderId="116" xfId="0" applyNumberFormat="1" applyFont="1" applyFill="1" applyBorder="1" applyAlignment="1" applyProtection="1">
      <alignment horizontal="center" vertical="center"/>
      <protection hidden="1"/>
    </xf>
    <xf numFmtId="0" fontId="28" fillId="0" borderId="50" xfId="0" applyFont="1" applyFill="1" applyBorder="1" applyAlignment="1" applyProtection="1">
      <alignment horizontal="center" vertical="justify"/>
      <protection hidden="1"/>
    </xf>
    <xf numFmtId="0" fontId="68" fillId="26" borderId="55" xfId="28" applyNumberFormat="1" applyFont="1" applyFill="1" applyBorder="1" applyAlignment="1" applyProtection="1">
      <alignment horizontal="center" vertical="center"/>
      <protection hidden="1"/>
    </xf>
    <xf numFmtId="0" fontId="63" fillId="26" borderId="61" xfId="0" quotePrefix="1" applyNumberFormat="1" applyFont="1" applyFill="1" applyBorder="1" applyAlignment="1" applyProtection="1">
      <alignment horizontal="center" vertical="center"/>
      <protection hidden="1"/>
    </xf>
    <xf numFmtId="182" fontId="36" fillId="26" borderId="86" xfId="0" applyNumberFormat="1" applyFont="1" applyFill="1" applyBorder="1" applyAlignment="1" applyProtection="1">
      <alignment horizontal="center" vertical="center"/>
      <protection hidden="1"/>
    </xf>
    <xf numFmtId="182" fontId="36" fillId="26" borderId="0" xfId="0" applyNumberFormat="1" applyFont="1" applyFill="1" applyBorder="1" applyAlignment="1" applyProtection="1">
      <alignment horizontal="center" vertical="center"/>
      <protection hidden="1"/>
    </xf>
    <xf numFmtId="0" fontId="33" fillId="37" borderId="10" xfId="0" applyFont="1" applyFill="1" applyBorder="1" applyAlignment="1" applyProtection="1">
      <alignment horizontal="center" vertical="center"/>
      <protection hidden="1"/>
    </xf>
    <xf numFmtId="0" fontId="33" fillId="37" borderId="49" xfId="0" applyFont="1" applyFill="1" applyBorder="1" applyAlignment="1" applyProtection="1">
      <alignment vertical="center"/>
      <protection hidden="1"/>
    </xf>
    <xf numFmtId="0" fontId="66" fillId="37" borderId="75" xfId="0" applyFont="1" applyFill="1" applyBorder="1" applyAlignment="1" applyProtection="1">
      <alignment vertical="center"/>
      <protection hidden="1"/>
    </xf>
    <xf numFmtId="0" fontId="0" fillId="0" borderId="0" xfId="0" applyBorder="1" applyAlignment="1" applyProtection="1">
      <alignment horizontal="left" vertical="top" wrapText="1"/>
      <protection locked="0"/>
    </xf>
    <xf numFmtId="0" fontId="63" fillId="26" borderId="61" xfId="0" applyNumberFormat="1" applyFont="1" applyFill="1" applyBorder="1" applyAlignment="1" applyProtection="1">
      <alignment horizontal="center" vertical="center"/>
      <protection hidden="1"/>
    </xf>
    <xf numFmtId="0" fontId="33" fillId="26" borderId="79" xfId="0" applyNumberFormat="1" applyFont="1" applyFill="1" applyBorder="1" applyAlignment="1" applyProtection="1">
      <alignment horizontal="left" vertical="center"/>
      <protection hidden="1"/>
    </xf>
    <xf numFmtId="182" fontId="44" fillId="35" borderId="10" xfId="0" applyNumberFormat="1" applyFont="1" applyFill="1" applyBorder="1" applyAlignment="1" applyProtection="1">
      <alignment horizontal="center" vertical="center"/>
      <protection hidden="1"/>
    </xf>
    <xf numFmtId="0" fontId="63" fillId="26" borderId="72" xfId="0" applyNumberFormat="1" applyFont="1" applyFill="1" applyBorder="1" applyAlignment="1" applyProtection="1">
      <alignment horizontal="center" vertical="center"/>
      <protection hidden="1"/>
    </xf>
    <xf numFmtId="0" fontId="66" fillId="26" borderId="73" xfId="0" applyFont="1" applyFill="1" applyBorder="1" applyAlignment="1" applyProtection="1">
      <alignment vertical="center"/>
      <protection hidden="1"/>
    </xf>
    <xf numFmtId="182" fontId="29" fillId="0" borderId="115" xfId="0" applyNumberFormat="1" applyFont="1" applyFill="1" applyBorder="1" applyAlignment="1" applyProtection="1">
      <alignment horizontal="center" vertical="center"/>
      <protection hidden="1"/>
    </xf>
    <xf numFmtId="176" fontId="29" fillId="0" borderId="81" xfId="0" applyNumberFormat="1" applyFont="1" applyFill="1" applyBorder="1" applyAlignment="1" applyProtection="1">
      <alignment horizontal="center" vertical="center"/>
      <protection hidden="1"/>
    </xf>
    <xf numFmtId="0" fontId="28" fillId="0" borderId="61" xfId="0" applyFont="1" applyFill="1" applyBorder="1" applyAlignment="1" applyProtection="1">
      <alignment horizontal="center" vertical="justify"/>
      <protection hidden="1"/>
    </xf>
    <xf numFmtId="0" fontId="63" fillId="26" borderId="64" xfId="0" quotePrefix="1" applyNumberFormat="1" applyFont="1" applyFill="1" applyBorder="1" applyAlignment="1" applyProtection="1">
      <alignment horizontal="center" vertical="center"/>
      <protection hidden="1"/>
    </xf>
    <xf numFmtId="0" fontId="68" fillId="26" borderId="76" xfId="28" applyFont="1" applyFill="1" applyBorder="1" applyAlignment="1" applyProtection="1">
      <alignment horizontal="center" vertical="center"/>
      <protection hidden="1"/>
    </xf>
    <xf numFmtId="0" fontId="33" fillId="26" borderId="117" xfId="0" applyFont="1" applyFill="1" applyBorder="1" applyAlignment="1" applyProtection="1">
      <alignment vertical="center"/>
      <protection hidden="1"/>
    </xf>
    <xf numFmtId="0" fontId="66" fillId="26" borderId="118" xfId="0" applyFont="1" applyFill="1" applyBorder="1" applyAlignment="1" applyProtection="1">
      <alignment vertical="center"/>
      <protection hidden="1"/>
    </xf>
    <xf numFmtId="182" fontId="64" fillId="26" borderId="104" xfId="0" applyNumberFormat="1" applyFont="1" applyFill="1" applyBorder="1" applyAlignment="1" applyProtection="1">
      <alignment horizontal="center" vertical="center"/>
      <protection hidden="1"/>
    </xf>
    <xf numFmtId="176" fontId="29" fillId="0" borderId="104" xfId="0" applyNumberFormat="1" applyFont="1" applyFill="1" applyBorder="1" applyAlignment="1" applyProtection="1">
      <alignment horizontal="center" vertical="center"/>
      <protection hidden="1"/>
    </xf>
    <xf numFmtId="0" fontId="23" fillId="29" borderId="119" xfId="0" applyFont="1" applyFill="1" applyBorder="1" applyAlignment="1" applyProtection="1">
      <alignment vertical="center"/>
      <protection hidden="1"/>
    </xf>
    <xf numFmtId="0" fontId="23" fillId="29" borderId="120" xfId="0" applyFont="1" applyFill="1" applyBorder="1" applyAlignment="1" applyProtection="1">
      <alignment horizontal="left" vertical="center"/>
      <protection hidden="1"/>
    </xf>
    <xf numFmtId="0" fontId="23" fillId="29" borderId="120" xfId="0" applyFont="1" applyFill="1" applyBorder="1" applyAlignment="1" applyProtection="1">
      <alignment horizontal="left"/>
      <protection hidden="1"/>
    </xf>
    <xf numFmtId="0" fontId="6" fillId="29" borderId="121" xfId="0" applyFont="1" applyFill="1" applyBorder="1" applyAlignment="1" applyProtection="1">
      <alignment vertical="center"/>
      <protection hidden="1"/>
    </xf>
    <xf numFmtId="179" fontId="37" fillId="29" borderId="119" xfId="0" applyNumberFormat="1" applyFont="1" applyFill="1" applyBorder="1" applyAlignment="1" applyProtection="1">
      <alignment horizontal="left" vertical="center"/>
      <protection hidden="1"/>
    </xf>
    <xf numFmtId="179" fontId="37" fillId="29" borderId="120" xfId="0" applyNumberFormat="1" applyFont="1" applyFill="1" applyBorder="1" applyAlignment="1" applyProtection="1">
      <alignment horizontal="left" vertical="center"/>
      <protection hidden="1"/>
    </xf>
    <xf numFmtId="179" fontId="37" fillId="29" borderId="120" xfId="0" applyNumberFormat="1" applyFont="1" applyFill="1" applyBorder="1" applyAlignment="1" applyProtection="1">
      <alignment horizontal="left"/>
      <protection hidden="1"/>
    </xf>
    <xf numFmtId="179" fontId="37" fillId="29" borderId="122" xfId="0" applyNumberFormat="1" applyFont="1" applyFill="1" applyBorder="1" applyAlignment="1" applyProtection="1">
      <alignment horizontal="center"/>
      <protection hidden="1"/>
    </xf>
    <xf numFmtId="189" fontId="64" fillId="29" borderId="123" xfId="0" applyNumberFormat="1" applyFont="1" applyFill="1" applyBorder="1" applyAlignment="1" applyProtection="1">
      <alignment horizontal="center" vertical="center"/>
      <protection hidden="1"/>
    </xf>
    <xf numFmtId="182" fontId="65" fillId="29" borderId="120" xfId="0" applyNumberFormat="1" applyFont="1" applyFill="1" applyBorder="1" applyAlignment="1" applyProtection="1">
      <alignment horizontal="center" vertical="center"/>
      <protection hidden="1"/>
    </xf>
    <xf numFmtId="189" fontId="64" fillId="29" borderId="124" xfId="0" applyNumberFormat="1" applyFont="1" applyFill="1" applyBorder="1" applyAlignment="1" applyProtection="1">
      <alignment horizontal="center" vertical="center"/>
      <protection hidden="1"/>
    </xf>
    <xf numFmtId="182" fontId="65" fillId="29" borderId="125" xfId="0" applyNumberFormat="1" applyFont="1" applyFill="1" applyBorder="1" applyAlignment="1" applyProtection="1">
      <alignment horizontal="center" vertical="center"/>
      <protection hidden="1"/>
    </xf>
    <xf numFmtId="0" fontId="63" fillId="26" borderId="98" xfId="0" applyFont="1" applyFill="1" applyBorder="1" applyAlignment="1" applyProtection="1">
      <alignment horizontal="left" vertical="center"/>
      <protection hidden="1"/>
    </xf>
    <xf numFmtId="0" fontId="63" fillId="26" borderId="0" xfId="0" applyFont="1" applyFill="1" applyBorder="1" applyAlignment="1" applyProtection="1">
      <alignment horizontal="left" vertical="center"/>
      <protection hidden="1"/>
    </xf>
    <xf numFmtId="179" fontId="28" fillId="0" borderId="72" xfId="0" applyNumberFormat="1" applyFont="1" applyFill="1" applyBorder="1" applyAlignment="1" applyProtection="1">
      <alignment horizontal="left" vertical="center" wrapText="1"/>
      <protection locked="0"/>
    </xf>
    <xf numFmtId="179" fontId="28" fillId="0" borderId="56" xfId="0" applyNumberFormat="1" applyFont="1" applyFill="1" applyBorder="1" applyAlignment="1" applyProtection="1">
      <alignment horizontal="left" vertical="center" wrapText="1"/>
      <protection locked="0"/>
    </xf>
    <xf numFmtId="179" fontId="37" fillId="0" borderId="56" xfId="0" applyNumberFormat="1" applyFont="1" applyFill="1" applyBorder="1" applyAlignment="1" applyProtection="1">
      <alignment horizontal="left" wrapText="1"/>
      <protection locked="0"/>
    </xf>
    <xf numFmtId="189" fontId="67" fillId="26" borderId="83" xfId="0" applyNumberFormat="1" applyFont="1" applyFill="1" applyBorder="1" applyAlignment="1" applyProtection="1">
      <alignment horizontal="center" vertical="center"/>
      <protection hidden="1"/>
    </xf>
    <xf numFmtId="189" fontId="67" fillId="26" borderId="84" xfId="0" applyNumberFormat="1" applyFont="1" applyFill="1" applyBorder="1" applyAlignment="1" applyProtection="1">
      <alignment horizontal="center" vertical="center"/>
      <protection hidden="1"/>
    </xf>
    <xf numFmtId="182" fontId="64" fillId="26" borderId="85" xfId="0" applyNumberFormat="1" applyFont="1" applyFill="1" applyBorder="1" applyAlignment="1" applyProtection="1">
      <alignment horizontal="center" vertical="center"/>
      <protection hidden="1"/>
    </xf>
    <xf numFmtId="176" fontId="28" fillId="0" borderId="106" xfId="0" applyNumberFormat="1" applyFont="1" applyFill="1" applyBorder="1" applyAlignment="1" applyProtection="1">
      <alignment horizontal="center" vertical="justify"/>
      <protection hidden="1"/>
    </xf>
    <xf numFmtId="176" fontId="28" fillId="0" borderId="108" xfId="0" applyNumberFormat="1" applyFont="1" applyFill="1" applyBorder="1" applyAlignment="1" applyProtection="1">
      <alignment horizontal="center" vertical="justify"/>
      <protection hidden="1"/>
    </xf>
    <xf numFmtId="0" fontId="63" fillId="26" borderId="107" xfId="0" quotePrefix="1" applyNumberFormat="1" applyFont="1" applyFill="1" applyBorder="1" applyAlignment="1" applyProtection="1">
      <alignment horizontal="center" vertical="center"/>
      <protection hidden="1"/>
    </xf>
    <xf numFmtId="176" fontId="29" fillId="0" borderId="89" xfId="0" applyNumberFormat="1" applyFont="1" applyFill="1" applyBorder="1" applyAlignment="1" applyProtection="1">
      <alignment horizontal="center" vertical="center"/>
      <protection hidden="1"/>
    </xf>
    <xf numFmtId="0" fontId="23" fillId="26" borderId="78" xfId="0" quotePrefix="1" applyFont="1" applyFill="1" applyBorder="1" applyAlignment="1" applyProtection="1">
      <alignment vertical="center"/>
      <protection hidden="1"/>
    </xf>
    <xf numFmtId="182" fontId="36" fillId="0" borderId="0" xfId="0" applyNumberFormat="1" applyFont="1" applyFill="1" applyBorder="1" applyAlignment="1" applyProtection="1">
      <alignment horizontal="center" vertical="center"/>
      <protection hidden="1"/>
    </xf>
    <xf numFmtId="176" fontId="29" fillId="0" borderId="65" xfId="0" applyNumberFormat="1" applyFont="1" applyFill="1" applyBorder="1" applyAlignment="1" applyProtection="1">
      <alignment horizontal="center" vertical="center"/>
      <protection hidden="1"/>
    </xf>
    <xf numFmtId="189" fontId="67" fillId="26" borderId="16" xfId="0" applyNumberFormat="1" applyFont="1" applyFill="1" applyBorder="1" applyAlignment="1" applyProtection="1">
      <alignment horizontal="center" vertical="center"/>
      <protection hidden="1"/>
    </xf>
    <xf numFmtId="182" fontId="29" fillId="0" borderId="0" xfId="0" applyNumberFormat="1" applyFont="1" applyFill="1" applyBorder="1" applyAlignment="1" applyProtection="1">
      <alignment horizontal="center" vertical="center"/>
      <protection hidden="1"/>
    </xf>
    <xf numFmtId="176" fontId="29" fillId="0" borderId="59" xfId="0" applyNumberFormat="1" applyFont="1" applyFill="1" applyBorder="1" applyAlignment="1" applyProtection="1">
      <alignment horizontal="center" vertical="center"/>
      <protection hidden="1"/>
    </xf>
    <xf numFmtId="182" fontId="29" fillId="26" borderId="0" xfId="0" applyNumberFormat="1" applyFont="1" applyFill="1" applyBorder="1" applyAlignment="1" applyProtection="1">
      <alignment horizontal="center" vertical="center"/>
      <protection hidden="1"/>
    </xf>
    <xf numFmtId="0" fontId="63" fillId="26" borderId="72" xfId="0" quotePrefix="1" applyNumberFormat="1" applyFont="1" applyFill="1" applyBorder="1" applyAlignment="1" applyProtection="1">
      <alignment horizontal="center" vertical="center"/>
      <protection hidden="1"/>
    </xf>
    <xf numFmtId="189" fontId="67" fillId="26" borderId="57" xfId="0" applyNumberFormat="1" applyFont="1" applyFill="1" applyBorder="1" applyAlignment="1" applyProtection="1">
      <alignment horizontal="center" vertical="center"/>
      <protection hidden="1"/>
    </xf>
    <xf numFmtId="182" fontId="29" fillId="0" borderId="56" xfId="0" applyNumberFormat="1" applyFont="1" applyFill="1" applyBorder="1" applyAlignment="1" applyProtection="1">
      <alignment horizontal="center" vertical="center"/>
      <protection hidden="1"/>
    </xf>
    <xf numFmtId="179" fontId="28" fillId="0" borderId="78" xfId="0" applyNumberFormat="1" applyFont="1" applyFill="1"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182" fontId="36" fillId="0" borderId="52" xfId="0" applyNumberFormat="1" applyFont="1" applyFill="1" applyBorder="1" applyAlignment="1" applyProtection="1">
      <alignment horizontal="center" vertical="center"/>
      <protection hidden="1"/>
    </xf>
    <xf numFmtId="176" fontId="29" fillId="0" borderId="61" xfId="0" applyNumberFormat="1" applyFont="1" applyFill="1" applyBorder="1" applyAlignment="1" applyProtection="1">
      <alignment horizontal="center" vertical="center"/>
      <protection hidden="1"/>
    </xf>
    <xf numFmtId="0" fontId="63" fillId="26" borderId="72" xfId="0" applyFont="1" applyFill="1" applyBorder="1" applyAlignment="1" applyProtection="1">
      <alignment horizontal="center"/>
      <protection hidden="1"/>
    </xf>
    <xf numFmtId="189" fontId="67" fillId="26" borderId="109" xfId="0" applyNumberFormat="1" applyFont="1" applyFill="1" applyBorder="1" applyAlignment="1" applyProtection="1">
      <alignment horizontal="center" vertical="center"/>
      <protection hidden="1"/>
    </xf>
    <xf numFmtId="182" fontId="29" fillId="0" borderId="82" xfId="0" applyNumberFormat="1" applyFont="1" applyFill="1" applyBorder="1" applyAlignment="1" applyProtection="1">
      <alignment horizontal="center" vertical="center"/>
      <protection hidden="1"/>
    </xf>
    <xf numFmtId="0" fontId="74" fillId="26" borderId="0" xfId="28" applyNumberFormat="1" applyFont="1" applyFill="1" applyBorder="1" applyAlignment="1" applyProtection="1">
      <alignment horizontal="center" vertical="center"/>
      <protection hidden="1"/>
    </xf>
    <xf numFmtId="0" fontId="75" fillId="26" borderId="0" xfId="0" applyNumberFormat="1" applyFont="1" applyFill="1" applyBorder="1" applyAlignment="1" applyProtection="1">
      <alignment horizontal="left" vertical="center"/>
      <protection hidden="1"/>
    </xf>
    <xf numFmtId="0" fontId="75" fillId="26" borderId="0" xfId="0" applyFont="1" applyFill="1" applyBorder="1" applyAlignment="1" applyProtection="1">
      <alignment horizontal="center" vertical="center"/>
      <protection hidden="1"/>
    </xf>
    <xf numFmtId="182" fontId="29" fillId="0" borderId="86" xfId="0" applyNumberFormat="1" applyFont="1" applyFill="1" applyBorder="1" applyAlignment="1" applyProtection="1">
      <alignment horizontal="center" vertical="center"/>
      <protection hidden="1"/>
    </xf>
    <xf numFmtId="0" fontId="63" fillId="26" borderId="52" xfId="0" applyNumberFormat="1" applyFont="1" applyFill="1" applyBorder="1" applyAlignment="1" applyProtection="1">
      <alignment horizontal="left" vertical="center"/>
      <protection hidden="1"/>
    </xf>
    <xf numFmtId="182" fontId="36" fillId="26" borderId="126" xfId="0" applyNumberFormat="1" applyFont="1" applyFill="1" applyBorder="1" applyAlignment="1" applyProtection="1">
      <alignment horizontal="center" vertical="center"/>
      <protection hidden="1"/>
    </xf>
    <xf numFmtId="176" fontId="29" fillId="0" borderId="0" xfId="0" applyNumberFormat="1" applyFont="1" applyFill="1" applyBorder="1" applyAlignment="1" applyProtection="1">
      <alignment horizontal="center" vertical="center"/>
      <protection hidden="1"/>
    </xf>
    <xf numFmtId="0" fontId="33" fillId="26" borderId="50" xfId="0" applyFont="1" applyFill="1" applyBorder="1" applyAlignment="1" applyProtection="1">
      <alignment horizontal="center" vertical="center"/>
      <protection hidden="1"/>
    </xf>
    <xf numFmtId="0" fontId="33" fillId="26" borderId="49" xfId="0" applyNumberFormat="1" applyFont="1" applyFill="1" applyBorder="1" applyAlignment="1" applyProtection="1">
      <alignment horizontal="left" vertical="center"/>
      <protection hidden="1"/>
    </xf>
    <xf numFmtId="0" fontId="68" fillId="26" borderId="76" xfId="28" applyNumberFormat="1" applyFont="1" applyFill="1" applyBorder="1" applyAlignment="1" applyProtection="1">
      <alignment horizontal="center" vertical="center"/>
      <protection hidden="1"/>
    </xf>
    <xf numFmtId="0" fontId="33" fillId="26" borderId="127" xfId="0" applyFont="1" applyFill="1" applyBorder="1" applyAlignment="1" applyProtection="1">
      <alignment horizontal="center" vertical="center"/>
      <protection hidden="1"/>
    </xf>
    <xf numFmtId="189" fontId="67" fillId="26" borderId="77" xfId="0" applyNumberFormat="1" applyFont="1" applyFill="1" applyBorder="1" applyAlignment="1" applyProtection="1">
      <alignment horizontal="center" vertical="center"/>
      <protection hidden="1"/>
    </xf>
    <xf numFmtId="182" fontId="29" fillId="0" borderId="65" xfId="0" applyNumberFormat="1" applyFont="1" applyFill="1" applyBorder="1" applyAlignment="1" applyProtection="1">
      <alignment horizontal="center" vertical="center"/>
      <protection hidden="1"/>
    </xf>
    <xf numFmtId="189" fontId="67" fillId="26" borderId="128" xfId="0" applyNumberFormat="1" applyFont="1" applyFill="1" applyBorder="1" applyAlignment="1" applyProtection="1">
      <alignment horizontal="center" vertical="center"/>
      <protection hidden="1"/>
    </xf>
    <xf numFmtId="0" fontId="23" fillId="29" borderId="120" xfId="0" applyNumberFormat="1" applyFont="1" applyFill="1" applyBorder="1" applyAlignment="1" applyProtection="1">
      <alignment horizontal="left" vertical="center"/>
      <protection hidden="1"/>
    </xf>
    <xf numFmtId="0" fontId="33" fillId="29" borderId="121" xfId="0" applyNumberFormat="1" applyFont="1" applyFill="1" applyBorder="1" applyAlignment="1" applyProtection="1">
      <alignment horizontal="left" vertical="center"/>
      <protection hidden="1"/>
    </xf>
    <xf numFmtId="179" fontId="37" fillId="29" borderId="129" xfId="0" applyNumberFormat="1" applyFont="1" applyFill="1" applyBorder="1" applyAlignment="1" applyProtection="1">
      <alignment horizontal="center"/>
      <protection hidden="1"/>
    </xf>
    <xf numFmtId="182" fontId="36" fillId="0" borderId="81" xfId="0" applyNumberFormat="1" applyFont="1" applyFill="1" applyBorder="1" applyAlignment="1" applyProtection="1">
      <alignment horizontal="center" vertical="center"/>
      <protection hidden="1"/>
    </xf>
    <xf numFmtId="0" fontId="23" fillId="26" borderId="74" xfId="0" quotePrefix="1" applyFont="1" applyFill="1" applyBorder="1" applyAlignment="1" applyProtection="1">
      <alignment vertical="center"/>
      <protection hidden="1"/>
    </xf>
    <xf numFmtId="0" fontId="63" fillId="26" borderId="49" xfId="0" applyFont="1" applyFill="1" applyBorder="1" applyAlignment="1" applyProtection="1">
      <alignment horizontal="left" vertical="center"/>
      <protection hidden="1"/>
    </xf>
    <xf numFmtId="182" fontId="36" fillId="0" borderId="130" xfId="0" applyNumberFormat="1" applyFont="1" applyFill="1" applyBorder="1" applyAlignment="1" applyProtection="1">
      <alignment horizontal="center" vertical="center"/>
      <protection hidden="1"/>
    </xf>
    <xf numFmtId="189" fontId="67" fillId="26" borderId="26" xfId="0" applyNumberFormat="1" applyFont="1" applyFill="1" applyBorder="1" applyAlignment="1" applyProtection="1">
      <alignment horizontal="center" vertical="center"/>
      <protection hidden="1"/>
    </xf>
    <xf numFmtId="182" fontId="36" fillId="0" borderId="49" xfId="0" applyNumberFormat="1" applyFont="1" applyFill="1" applyBorder="1" applyAlignment="1" applyProtection="1">
      <alignment horizontal="center" vertical="center"/>
      <protection hidden="1"/>
    </xf>
    <xf numFmtId="0" fontId="63" fillId="26" borderId="56" xfId="0" applyNumberFormat="1" applyFont="1" applyFill="1" applyBorder="1" applyAlignment="1" applyProtection="1">
      <alignment horizontal="left" vertical="center"/>
      <protection hidden="1"/>
    </xf>
    <xf numFmtId="0" fontId="23" fillId="26" borderId="63" xfId="0" applyFont="1" applyFill="1" applyBorder="1" applyProtection="1">
      <alignment vertical="center"/>
      <protection hidden="1"/>
    </xf>
    <xf numFmtId="0" fontId="33" fillId="26" borderId="56" xfId="0" applyNumberFormat="1" applyFont="1" applyFill="1" applyBorder="1" applyAlignment="1" applyProtection="1">
      <alignment horizontal="left" vertical="center"/>
      <protection hidden="1"/>
    </xf>
    <xf numFmtId="0" fontId="33" fillId="26" borderId="56" xfId="0" applyFont="1" applyFill="1" applyBorder="1" applyProtection="1">
      <alignment vertical="center"/>
      <protection hidden="1"/>
    </xf>
    <xf numFmtId="0" fontId="23" fillId="26" borderId="25" xfId="0" applyFont="1" applyFill="1" applyBorder="1" applyProtection="1">
      <alignment vertical="center"/>
      <protection hidden="1"/>
    </xf>
    <xf numFmtId="0" fontId="33" fillId="26" borderId="49" xfId="0" applyFont="1" applyFill="1" applyBorder="1" applyProtection="1">
      <alignment vertical="center"/>
      <protection hidden="1"/>
    </xf>
    <xf numFmtId="189" fontId="67" fillId="26" borderId="131" xfId="0" applyNumberFormat="1" applyFont="1" applyFill="1" applyBorder="1" applyAlignment="1" applyProtection="1">
      <alignment horizontal="center" vertical="center"/>
      <protection hidden="1"/>
    </xf>
    <xf numFmtId="0" fontId="76" fillId="0" borderId="61" xfId="0" quotePrefix="1" applyNumberFormat="1" applyFont="1" applyFill="1" applyBorder="1" applyAlignment="1" applyProtection="1">
      <alignment horizontal="left" vertical="center"/>
      <protection hidden="1"/>
    </xf>
    <xf numFmtId="0" fontId="77" fillId="0" borderId="0" xfId="0" applyFont="1" applyFill="1" applyBorder="1" applyAlignment="1" applyProtection="1">
      <alignment horizontal="left"/>
      <protection hidden="1"/>
    </xf>
    <xf numFmtId="0" fontId="78"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79" fillId="0" borderId="0" xfId="0" applyFont="1" applyFill="1" applyBorder="1" applyAlignment="1" applyProtection="1">
      <alignment vertical="center"/>
      <protection hidden="1"/>
    </xf>
    <xf numFmtId="179" fontId="37" fillId="0" borderId="61" xfId="0" applyNumberFormat="1" applyFont="1" applyFill="1" applyBorder="1" applyAlignment="1" applyProtection="1">
      <alignment horizontal="left" vertical="center"/>
      <protection hidden="1"/>
    </xf>
    <xf numFmtId="179" fontId="37" fillId="0" borderId="0" xfId="0" applyNumberFormat="1" applyFont="1" applyFill="1" applyBorder="1" applyAlignment="1" applyProtection="1">
      <alignment horizontal="left" vertical="center"/>
      <protection hidden="1"/>
    </xf>
    <xf numFmtId="189" fontId="64" fillId="26" borderId="87" xfId="0" applyNumberFormat="1" applyFont="1" applyFill="1" applyBorder="1" applyAlignment="1" applyProtection="1">
      <alignment horizontal="center" vertical="center"/>
      <protection hidden="1"/>
    </xf>
    <xf numFmtId="189" fontId="64" fillId="26" borderId="88" xfId="0" applyNumberFormat="1" applyFont="1" applyFill="1" applyBorder="1" applyAlignment="1" applyProtection="1">
      <alignment horizontal="center" vertical="center"/>
      <protection hidden="1"/>
    </xf>
    <xf numFmtId="0" fontId="45" fillId="30" borderId="58" xfId="0" applyNumberFormat="1" applyFont="1" applyFill="1" applyBorder="1" applyAlignment="1" applyProtection="1">
      <alignment horizontal="left" vertical="center"/>
      <protection hidden="1"/>
    </xf>
    <xf numFmtId="0" fontId="45" fillId="30" borderId="59" xfId="0" applyNumberFormat="1" applyFont="1" applyFill="1" applyBorder="1" applyAlignment="1" applyProtection="1">
      <alignment horizontal="left" vertical="center"/>
      <protection hidden="1"/>
    </xf>
    <xf numFmtId="0" fontId="45" fillId="30" borderId="60" xfId="0" applyNumberFormat="1" applyFont="1" applyFill="1" applyBorder="1" applyAlignment="1" applyProtection="1">
      <alignment horizontal="left" vertical="center"/>
      <protection hidden="1"/>
    </xf>
    <xf numFmtId="179" fontId="37" fillId="30" borderId="58" xfId="0" applyNumberFormat="1" applyFont="1" applyFill="1" applyBorder="1" applyAlignment="1" applyProtection="1">
      <alignment horizontal="left" vertical="center"/>
      <protection hidden="1"/>
    </xf>
    <xf numFmtId="179" fontId="37" fillId="30" borderId="59" xfId="0" applyNumberFormat="1" applyFont="1" applyFill="1" applyBorder="1" applyAlignment="1" applyProtection="1">
      <alignment horizontal="left" vertical="center"/>
      <protection hidden="1"/>
    </xf>
    <xf numFmtId="179" fontId="37" fillId="30" borderId="59" xfId="0" applyNumberFormat="1" applyFont="1" applyFill="1" applyBorder="1" applyAlignment="1" applyProtection="1">
      <alignment horizontal="left"/>
      <protection hidden="1"/>
    </xf>
    <xf numFmtId="179" fontId="37" fillId="30" borderId="129" xfId="0" applyNumberFormat="1" applyFont="1" applyFill="1" applyBorder="1" applyAlignment="1" applyProtection="1">
      <alignment horizontal="center"/>
      <protection hidden="1"/>
    </xf>
    <xf numFmtId="189" fontId="67" fillId="30" borderId="132" xfId="0" applyNumberFormat="1" applyFont="1" applyFill="1" applyBorder="1" applyAlignment="1" applyProtection="1">
      <alignment horizontal="center" vertical="center"/>
      <protection hidden="1"/>
    </xf>
    <xf numFmtId="182" fontId="29" fillId="30" borderId="59" xfId="0" applyNumberFormat="1" applyFont="1" applyFill="1" applyBorder="1" applyAlignment="1" applyProtection="1">
      <alignment horizontal="center" vertical="center"/>
      <protection hidden="1"/>
    </xf>
    <xf numFmtId="189" fontId="67" fillId="30" borderId="133" xfId="0" applyNumberFormat="1" applyFont="1" applyFill="1" applyBorder="1" applyAlignment="1" applyProtection="1">
      <alignment horizontal="center" vertical="center"/>
      <protection hidden="1"/>
    </xf>
    <xf numFmtId="182" fontId="46" fillId="30" borderId="81" xfId="0" applyNumberFormat="1" applyFont="1" applyFill="1" applyBorder="1" applyAlignment="1" applyProtection="1">
      <alignment horizontal="center" vertical="center"/>
      <protection hidden="1"/>
    </xf>
    <xf numFmtId="0" fontId="23" fillId="29" borderId="93" xfId="0" applyFont="1" applyFill="1" applyBorder="1" applyAlignment="1" applyProtection="1">
      <alignment vertical="center"/>
      <protection hidden="1"/>
    </xf>
    <xf numFmtId="0" fontId="63" fillId="29" borderId="92" xfId="0" applyNumberFormat="1" applyFont="1" applyFill="1" applyBorder="1" applyAlignment="1" applyProtection="1">
      <alignment horizontal="right" vertical="center"/>
      <protection hidden="1"/>
    </xf>
    <xf numFmtId="179" fontId="37" fillId="29" borderId="134" xfId="0" applyNumberFormat="1" applyFont="1" applyFill="1" applyBorder="1" applyAlignment="1" applyProtection="1">
      <alignment horizontal="center"/>
      <protection hidden="1"/>
    </xf>
    <xf numFmtId="0" fontId="63" fillId="26" borderId="62" xfId="0" applyFont="1" applyFill="1" applyBorder="1" applyAlignment="1" applyProtection="1">
      <alignment horizontal="right" vertical="center"/>
      <protection hidden="1"/>
    </xf>
    <xf numFmtId="182" fontId="36" fillId="0" borderId="135" xfId="0" applyNumberFormat="1" applyFont="1" applyFill="1" applyBorder="1" applyAlignment="1" applyProtection="1">
      <alignment horizontal="center" vertical="center"/>
      <protection hidden="1"/>
    </xf>
    <xf numFmtId="0" fontId="23" fillId="26" borderId="78" xfId="0" applyFont="1" applyFill="1" applyBorder="1" applyAlignment="1" applyProtection="1">
      <alignment vertical="center"/>
      <protection hidden="1"/>
    </xf>
    <xf numFmtId="0" fontId="63" fillId="26" borderId="75" xfId="0" applyFont="1" applyFill="1" applyBorder="1" applyAlignment="1" applyProtection="1">
      <alignment horizontal="right" vertical="center"/>
      <protection hidden="1"/>
    </xf>
    <xf numFmtId="179" fontId="28" fillId="0" borderId="74" xfId="0" applyNumberFormat="1" applyFont="1" applyFill="1"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23" fillId="26" borderId="61" xfId="0" applyFont="1" applyFill="1" applyBorder="1" applyAlignment="1" applyProtection="1">
      <alignment vertical="center"/>
      <protection hidden="1"/>
    </xf>
    <xf numFmtId="189" fontId="67" fillId="26" borderId="53" xfId="0" applyNumberFormat="1" applyFont="1" applyFill="1" applyBorder="1" applyAlignment="1" applyProtection="1">
      <alignment horizontal="center" vertical="center"/>
      <protection hidden="1"/>
    </xf>
    <xf numFmtId="0" fontId="23" fillId="26" borderId="25" xfId="0" applyNumberFormat="1" applyFont="1" applyFill="1" applyBorder="1" applyAlignment="1" applyProtection="1">
      <alignment horizontal="right" vertical="center"/>
      <protection hidden="1"/>
    </xf>
    <xf numFmtId="189" fontId="67" fillId="26" borderId="107" xfId="0" applyNumberFormat="1" applyFont="1" applyFill="1" applyBorder="1" applyAlignment="1" applyProtection="1">
      <alignment horizontal="center" vertical="center"/>
      <protection hidden="1"/>
    </xf>
    <xf numFmtId="0" fontId="23" fillId="26" borderId="109" xfId="0" applyFont="1" applyFill="1" applyBorder="1" applyAlignment="1" applyProtection="1">
      <alignment vertical="center"/>
      <protection hidden="1"/>
    </xf>
    <xf numFmtId="176" fontId="28" fillId="0" borderId="104" xfId="0" applyNumberFormat="1" applyFont="1" applyFill="1" applyBorder="1" applyAlignment="1" applyProtection="1">
      <alignment horizontal="center" vertical="justify"/>
      <protection hidden="1"/>
    </xf>
    <xf numFmtId="0" fontId="75" fillId="37" borderId="49" xfId="0" applyNumberFormat="1" applyFont="1" applyFill="1" applyBorder="1" applyAlignment="1" applyProtection="1">
      <alignment horizontal="left" vertical="center"/>
      <protection hidden="1"/>
    </xf>
    <xf numFmtId="182" fontId="36" fillId="0" borderId="86" xfId="0" applyNumberFormat="1" applyFont="1" applyFill="1" applyBorder="1" applyAlignment="1" applyProtection="1">
      <alignment horizontal="center" vertical="center"/>
      <protection hidden="1"/>
    </xf>
    <xf numFmtId="0" fontId="81" fillId="26" borderId="61" xfId="0" applyNumberFormat="1" applyFont="1" applyFill="1" applyBorder="1" applyAlignment="1" applyProtection="1">
      <alignment horizontal="center" vertical="center"/>
      <protection hidden="1"/>
    </xf>
    <xf numFmtId="0" fontId="80" fillId="26" borderId="25" xfId="0" applyFont="1" applyFill="1" applyBorder="1" applyProtection="1">
      <alignment vertical="center"/>
      <protection hidden="1"/>
    </xf>
    <xf numFmtId="0" fontId="26" fillId="0" borderId="61" xfId="0" applyFont="1" applyFill="1" applyBorder="1" applyAlignment="1" applyProtection="1">
      <alignment horizontal="center" vertical="justify"/>
      <protection hidden="1"/>
    </xf>
    <xf numFmtId="0" fontId="81" fillId="26" borderId="72" xfId="0" applyNumberFormat="1" applyFont="1" applyFill="1" applyBorder="1" applyAlignment="1" applyProtection="1">
      <alignment horizontal="center" vertical="center"/>
      <protection hidden="1"/>
    </xf>
    <xf numFmtId="176" fontId="29" fillId="0" borderId="67" xfId="0" applyNumberFormat="1" applyFont="1" applyFill="1" applyBorder="1" applyAlignment="1" applyProtection="1">
      <alignment horizontal="center" vertical="center"/>
      <protection hidden="1"/>
    </xf>
    <xf numFmtId="0" fontId="23" fillId="26" borderId="136" xfId="0" quotePrefix="1" applyFont="1" applyFill="1" applyBorder="1" applyAlignment="1" applyProtection="1">
      <alignment vertical="center"/>
      <protection hidden="1"/>
    </xf>
    <xf numFmtId="179" fontId="28" fillId="0" borderId="137" xfId="0" applyNumberFormat="1" applyFont="1" applyFill="1" applyBorder="1" applyAlignment="1" applyProtection="1">
      <alignment horizontal="left" vertical="center" wrapText="1"/>
      <protection locked="0"/>
    </xf>
    <xf numFmtId="179" fontId="28" fillId="0" borderId="98" xfId="0" applyNumberFormat="1" applyFont="1" applyFill="1" applyBorder="1" applyAlignment="1" applyProtection="1">
      <alignment horizontal="left" vertical="center" wrapText="1"/>
      <protection locked="0"/>
    </xf>
    <xf numFmtId="179" fontId="37" fillId="0" borderId="138" xfId="0" applyNumberFormat="1" applyFont="1" applyFill="1" applyBorder="1" applyAlignment="1" applyProtection="1">
      <alignment horizontal="left" wrapText="1"/>
      <protection locked="0"/>
    </xf>
    <xf numFmtId="0" fontId="23" fillId="26" borderId="63" xfId="0" quotePrefix="1" applyFont="1" applyFill="1" applyBorder="1" applyAlignment="1" applyProtection="1">
      <alignment vertical="center"/>
      <protection hidden="1"/>
    </xf>
    <xf numFmtId="176" fontId="29" fillId="0" borderId="68" xfId="0" applyNumberFormat="1" applyFont="1" applyFill="1" applyBorder="1" applyAlignment="1" applyProtection="1">
      <alignment horizontal="center" vertical="center"/>
      <protection hidden="1"/>
    </xf>
    <xf numFmtId="0" fontId="68" fillId="26" borderId="63" xfId="28" quotePrefix="1" applyNumberFormat="1" applyFont="1" applyFill="1" applyBorder="1" applyAlignment="1" applyProtection="1">
      <alignment horizontal="center" vertical="center"/>
      <protection hidden="1"/>
    </xf>
    <xf numFmtId="0" fontId="68" fillId="26" borderId="55" xfId="28" quotePrefix="1" applyNumberFormat="1" applyFont="1" applyFill="1" applyBorder="1" applyAlignment="1" applyProtection="1">
      <alignment horizontal="center" vertical="center"/>
      <protection hidden="1"/>
    </xf>
    <xf numFmtId="191" fontId="29" fillId="0" borderId="89" xfId="0" applyNumberFormat="1" applyFont="1" applyFill="1" applyBorder="1" applyAlignment="1" applyProtection="1">
      <alignment horizontal="center" vertical="center"/>
      <protection hidden="1"/>
    </xf>
    <xf numFmtId="191" fontId="44" fillId="35" borderId="10" xfId="0" applyNumberFormat="1" applyFont="1" applyFill="1" applyBorder="1" applyAlignment="1" applyProtection="1">
      <alignment horizontal="center" vertical="center"/>
      <protection hidden="1"/>
    </xf>
    <xf numFmtId="191" fontId="29" fillId="0" borderId="89" xfId="0" applyNumberFormat="1" applyFont="1" applyFill="1" applyBorder="1" applyAlignment="1" applyProtection="1">
      <alignment horizontal="center" vertical="justify"/>
      <protection hidden="1"/>
    </xf>
    <xf numFmtId="0" fontId="63" fillId="26" borderId="109" xfId="0" applyFont="1" applyFill="1" applyBorder="1" applyAlignment="1" applyProtection="1">
      <alignment horizontal="center" vertical="center"/>
      <protection hidden="1"/>
    </xf>
    <xf numFmtId="191" fontId="29" fillId="0" borderId="104" xfId="0" applyNumberFormat="1" applyFont="1" applyFill="1" applyBorder="1" applyAlignment="1" applyProtection="1">
      <alignment horizontal="center" vertical="justify"/>
      <protection hidden="1"/>
    </xf>
    <xf numFmtId="191" fontId="29" fillId="0" borderId="0" xfId="0" applyNumberFormat="1" applyFont="1" applyFill="1" applyBorder="1" applyAlignment="1" applyProtection="1">
      <alignment horizontal="center" vertical="center"/>
      <protection hidden="1"/>
    </xf>
    <xf numFmtId="182" fontId="29" fillId="0" borderId="135" xfId="0" applyNumberFormat="1" applyFont="1" applyFill="1" applyBorder="1" applyAlignment="1" applyProtection="1">
      <alignment horizontal="center" vertical="center"/>
      <protection hidden="1"/>
    </xf>
    <xf numFmtId="191" fontId="29" fillId="0" borderId="135" xfId="0" applyNumberFormat="1" applyFont="1" applyFill="1" applyBorder="1" applyAlignment="1" applyProtection="1">
      <alignment horizontal="center" vertical="justify"/>
      <protection hidden="1"/>
    </xf>
    <xf numFmtId="179" fontId="37" fillId="0" borderId="16" xfId="0" applyNumberFormat="1" applyFont="1" applyFill="1" applyBorder="1" applyAlignment="1" applyProtection="1">
      <alignment horizontal="left" wrapText="1"/>
      <protection locked="0"/>
    </xf>
    <xf numFmtId="191" fontId="29" fillId="0" borderId="65" xfId="0" applyNumberFormat="1" applyFont="1" applyFill="1" applyBorder="1" applyAlignment="1" applyProtection="1">
      <alignment horizontal="center" vertical="center"/>
      <protection hidden="1"/>
    </xf>
    <xf numFmtId="0" fontId="63" fillId="26" borderId="105" xfId="0" applyNumberFormat="1" applyFont="1" applyFill="1" applyBorder="1" applyAlignment="1" applyProtection="1">
      <alignment horizontal="center" vertical="center"/>
      <protection hidden="1"/>
    </xf>
    <xf numFmtId="179" fontId="37" fillId="29" borderId="139" xfId="0" applyNumberFormat="1" applyFont="1" applyFill="1" applyBorder="1" applyAlignment="1" applyProtection="1">
      <alignment horizontal="center"/>
      <protection hidden="1"/>
    </xf>
    <xf numFmtId="0" fontId="23" fillId="26" borderId="61" xfId="0" quotePrefix="1" applyFont="1" applyFill="1" applyBorder="1" applyProtection="1">
      <alignment vertical="center"/>
      <protection hidden="1"/>
    </xf>
    <xf numFmtId="0" fontId="23" fillId="26" borderId="78" xfId="0" quotePrefix="1" applyFont="1" applyFill="1" applyBorder="1" applyProtection="1">
      <alignment vertical="center"/>
      <protection hidden="1"/>
    </xf>
    <xf numFmtId="182" fontId="36" fillId="26" borderId="140" xfId="0" applyNumberFormat="1" applyFont="1" applyFill="1" applyBorder="1" applyAlignment="1" applyProtection="1">
      <alignment horizontal="center" vertical="center"/>
      <protection hidden="1"/>
    </xf>
    <xf numFmtId="189" fontId="67" fillId="26" borderId="25" xfId="0" applyNumberFormat="1" applyFont="1" applyFill="1" applyBorder="1" applyAlignment="1" applyProtection="1">
      <alignment horizontal="center" vertical="center"/>
      <protection hidden="1"/>
    </xf>
    <xf numFmtId="182" fontId="36" fillId="0" borderId="126" xfId="0" applyNumberFormat="1" applyFont="1" applyFill="1" applyBorder="1" applyAlignment="1" applyProtection="1">
      <alignment horizontal="center" vertical="center"/>
      <protection hidden="1"/>
    </xf>
    <xf numFmtId="189" fontId="67" fillId="26" borderId="49" xfId="0" applyNumberFormat="1" applyFont="1" applyFill="1" applyBorder="1" applyAlignment="1" applyProtection="1">
      <alignment horizontal="center" vertical="center"/>
      <protection hidden="1"/>
    </xf>
    <xf numFmtId="191" fontId="29" fillId="0" borderId="68" xfId="0" applyNumberFormat="1" applyFont="1" applyFill="1" applyBorder="1" applyAlignment="1" applyProtection="1">
      <alignment horizontal="center" vertical="center"/>
      <protection hidden="1"/>
    </xf>
    <xf numFmtId="0" fontId="33" fillId="26" borderId="0" xfId="0" applyNumberFormat="1" applyFont="1" applyFill="1" applyBorder="1" applyAlignment="1" applyProtection="1">
      <alignment horizontal="left" vertical="center"/>
      <protection hidden="1"/>
    </xf>
    <xf numFmtId="0" fontId="0" fillId="0" borderId="16" xfId="0" applyBorder="1" applyAlignment="1" applyProtection="1">
      <alignment horizontal="left" vertical="top" wrapText="1"/>
      <protection locked="0"/>
    </xf>
    <xf numFmtId="189" fontId="67" fillId="26" borderId="63" xfId="0" applyNumberFormat="1" applyFont="1" applyFill="1" applyBorder="1" applyAlignment="1" applyProtection="1">
      <alignment horizontal="center" vertical="center"/>
      <protection hidden="1"/>
    </xf>
    <xf numFmtId="0" fontId="23" fillId="26" borderId="72" xfId="0" quotePrefix="1" applyFont="1" applyFill="1" applyBorder="1" applyProtection="1">
      <alignment vertical="center"/>
      <protection hidden="1"/>
    </xf>
    <xf numFmtId="189" fontId="67" fillId="26" borderId="56" xfId="0" applyNumberFormat="1" applyFont="1" applyFill="1" applyBorder="1" applyAlignment="1" applyProtection="1">
      <alignment horizontal="center" vertical="center"/>
      <protection hidden="1"/>
    </xf>
    <xf numFmtId="182" fontId="36" fillId="0" borderId="82" xfId="0" applyNumberFormat="1" applyFont="1" applyFill="1" applyBorder="1" applyAlignment="1" applyProtection="1">
      <alignment horizontal="center" vertical="center"/>
      <protection hidden="1"/>
    </xf>
    <xf numFmtId="0" fontId="23" fillId="26" borderId="78" xfId="0" applyFont="1" applyFill="1" applyBorder="1" applyProtection="1">
      <alignment vertical="center"/>
      <protection hidden="1"/>
    </xf>
    <xf numFmtId="182" fontId="36" fillId="26" borderId="54" xfId="0" applyNumberFormat="1" applyFont="1" applyFill="1" applyBorder="1" applyAlignment="1" applyProtection="1">
      <alignment horizontal="center" vertical="center"/>
      <protection hidden="1"/>
    </xf>
    <xf numFmtId="0" fontId="23" fillId="26" borderId="61" xfId="0" applyFont="1" applyFill="1" applyBorder="1" applyProtection="1">
      <alignment vertical="center"/>
      <protection hidden="1"/>
    </xf>
    <xf numFmtId="182" fontId="36" fillId="26" borderId="141" xfId="0" applyNumberFormat="1" applyFont="1" applyFill="1" applyBorder="1" applyAlignment="1" applyProtection="1">
      <alignment horizontal="center" vertical="center"/>
      <protection hidden="1"/>
    </xf>
    <xf numFmtId="0" fontId="81" fillId="26" borderId="61" xfId="0" applyFont="1" applyFill="1" applyBorder="1" applyAlignment="1" applyProtection="1">
      <alignment horizontal="center"/>
      <protection hidden="1"/>
    </xf>
    <xf numFmtId="176" fontId="28" fillId="0" borderId="81" xfId="0" applyNumberFormat="1" applyFont="1" applyFill="1" applyBorder="1" applyAlignment="1" applyProtection="1">
      <alignment horizontal="center" vertical="justify"/>
      <protection hidden="1"/>
    </xf>
    <xf numFmtId="176" fontId="28" fillId="0" borderId="89" xfId="0" applyNumberFormat="1" applyFont="1" applyFill="1" applyBorder="1" applyAlignment="1" applyProtection="1">
      <alignment horizontal="center" vertical="justify"/>
      <protection hidden="1"/>
    </xf>
    <xf numFmtId="182" fontId="36" fillId="26" borderId="142" xfId="0" applyNumberFormat="1" applyFont="1" applyFill="1" applyBorder="1" applyAlignment="1" applyProtection="1">
      <alignment horizontal="center" vertical="center"/>
      <protection hidden="1"/>
    </xf>
    <xf numFmtId="176" fontId="28" fillId="0" borderId="0" xfId="0" applyNumberFormat="1" applyFont="1" applyFill="1" applyBorder="1" applyAlignment="1" applyProtection="1">
      <alignment horizontal="center" vertical="justify"/>
      <protection hidden="1"/>
    </xf>
    <xf numFmtId="0" fontId="33" fillId="26" borderId="25" xfId="0" applyNumberFormat="1" applyFont="1" applyFill="1" applyBorder="1" applyAlignment="1" applyProtection="1">
      <alignment horizontal="left" vertical="center" shrinkToFit="1"/>
      <protection hidden="1"/>
    </xf>
    <xf numFmtId="0" fontId="33" fillId="0" borderId="0" xfId="0" applyFont="1">
      <alignment vertical="center"/>
    </xf>
    <xf numFmtId="0" fontId="33" fillId="26" borderId="10" xfId="0" applyFont="1" applyFill="1" applyBorder="1">
      <alignment vertical="center"/>
    </xf>
    <xf numFmtId="0" fontId="0" fillId="0" borderId="0" xfId="0" applyFill="1">
      <alignment vertical="center"/>
    </xf>
    <xf numFmtId="0" fontId="28" fillId="0" borderId="0" xfId="0" applyFont="1" applyFill="1" applyBorder="1" applyAlignment="1" applyProtection="1">
      <alignment vertical="center"/>
      <protection hidden="1"/>
    </xf>
    <xf numFmtId="0" fontId="23" fillId="0" borderId="0" xfId="0" applyFont="1" applyFill="1">
      <alignment vertical="center"/>
    </xf>
    <xf numFmtId="0" fontId="6" fillId="0" borderId="0" xfId="0" applyFont="1" applyFill="1">
      <alignment vertical="center"/>
    </xf>
    <xf numFmtId="0" fontId="33" fillId="26" borderId="10" xfId="0" applyFont="1" applyFill="1" applyBorder="1" applyAlignment="1">
      <alignment vertical="center" shrinkToFit="1"/>
    </xf>
    <xf numFmtId="0" fontId="33" fillId="26" borderId="10" xfId="0" applyFont="1" applyFill="1" applyBorder="1" applyAlignment="1">
      <alignment horizontal="left" vertical="center" shrinkToFit="1"/>
    </xf>
    <xf numFmtId="0" fontId="33" fillId="0" borderId="0" xfId="0" applyFont="1" applyFill="1" applyAlignment="1">
      <alignment horizontal="left"/>
    </xf>
    <xf numFmtId="0" fontId="33" fillId="0" borderId="0" xfId="0" applyFont="1" applyFill="1" applyAlignment="1">
      <alignment shrinkToFit="1"/>
    </xf>
    <xf numFmtId="186" fontId="33" fillId="0" borderId="0" xfId="34" applyNumberFormat="1" applyFont="1" applyFill="1" applyBorder="1" applyAlignment="1"/>
    <xf numFmtId="177" fontId="33" fillId="0" borderId="0" xfId="34" applyNumberFormat="1" applyFont="1" applyFill="1" applyBorder="1" applyAlignment="1"/>
    <xf numFmtId="49" fontId="33" fillId="0" borderId="0" xfId="34" applyNumberFormat="1" applyFont="1" applyFill="1" applyBorder="1" applyAlignment="1">
      <alignment horizontal="center"/>
    </xf>
    <xf numFmtId="2" fontId="33" fillId="0" borderId="0" xfId="0" applyNumberFormat="1" applyFont="1" applyFill="1" applyBorder="1" applyAlignment="1">
      <alignment horizontal="left" shrinkToFit="1"/>
    </xf>
    <xf numFmtId="2" fontId="33" fillId="0" borderId="0" xfId="0" applyNumberFormat="1" applyFont="1" applyFill="1" applyBorder="1" applyAlignment="1">
      <alignment horizontal="center"/>
    </xf>
    <xf numFmtId="0" fontId="6" fillId="0" borderId="0" xfId="0" applyNumberFormat="1" applyFont="1">
      <alignment vertical="center"/>
    </xf>
    <xf numFmtId="0" fontId="6" fillId="0" borderId="0" xfId="0" applyFont="1" applyAlignment="1">
      <alignment horizontal="left" vertical="center" shrinkToFit="1"/>
    </xf>
    <xf numFmtId="177" fontId="83" fillId="0" borderId="0" xfId="34" applyNumberFormat="1" applyFont="1" applyFill="1" applyBorder="1" applyAlignment="1" applyProtection="1">
      <protection hidden="1"/>
    </xf>
    <xf numFmtId="0" fontId="33" fillId="0" borderId="0" xfId="0" applyFont="1" applyFill="1" applyAlignment="1" applyProtection="1">
      <alignment shrinkToFit="1"/>
      <protection hidden="1"/>
    </xf>
    <xf numFmtId="0" fontId="84" fillId="0" borderId="0" xfId="0" applyNumberFormat="1" applyFont="1" applyFill="1" applyBorder="1" applyAlignment="1" applyProtection="1">
      <alignment horizontal="left" vertical="center"/>
      <protection hidden="1"/>
    </xf>
    <xf numFmtId="177" fontId="84" fillId="0" borderId="0" xfId="34" applyNumberFormat="1" applyFont="1" applyFill="1" applyBorder="1" applyAlignment="1" applyProtection="1">
      <protection hidden="1"/>
    </xf>
    <xf numFmtId="177" fontId="33" fillId="0" borderId="0" xfId="34" applyNumberFormat="1" applyFont="1" applyFill="1" applyBorder="1" applyAlignment="1" applyProtection="1">
      <protection hidden="1"/>
    </xf>
    <xf numFmtId="2" fontId="83" fillId="0" borderId="0" xfId="0" applyNumberFormat="1" applyFont="1" applyFill="1" applyBorder="1" applyAlignment="1" applyProtection="1">
      <alignment horizontal="left"/>
      <protection hidden="1"/>
    </xf>
    <xf numFmtId="49" fontId="83" fillId="0" borderId="0" xfId="0" applyNumberFormat="1" applyFont="1" applyFill="1" applyBorder="1" applyProtection="1">
      <alignment vertical="center"/>
      <protection hidden="1"/>
    </xf>
    <xf numFmtId="0" fontId="84" fillId="0" borderId="0" xfId="0" applyFont="1" applyAlignment="1">
      <alignment vertical="center" shrinkToFit="1"/>
    </xf>
    <xf numFmtId="0" fontId="84" fillId="0" borderId="0" xfId="0" applyFont="1">
      <alignment vertical="center"/>
    </xf>
    <xf numFmtId="2" fontId="84" fillId="0" borderId="0" xfId="0" applyNumberFormat="1" applyFont="1" applyFill="1" applyBorder="1" applyAlignment="1" applyProtection="1">
      <alignment horizontal="center"/>
      <protection hidden="1"/>
    </xf>
    <xf numFmtId="0" fontId="84" fillId="0" borderId="0" xfId="0" applyNumberFormat="1" applyFont="1">
      <alignment vertical="center"/>
    </xf>
    <xf numFmtId="0" fontId="84" fillId="0" borderId="0" xfId="0" applyFont="1" applyAlignment="1">
      <alignment horizontal="left" vertical="center" shrinkToFit="1"/>
    </xf>
    <xf numFmtId="0" fontId="84" fillId="0" borderId="0" xfId="0" applyFont="1" applyFill="1">
      <alignment vertical="center"/>
    </xf>
    <xf numFmtId="0" fontId="83" fillId="0" borderId="0" xfId="0" applyNumberFormat="1" applyFont="1" applyFill="1" applyBorder="1" applyProtection="1">
      <alignment vertical="center"/>
      <protection hidden="1"/>
    </xf>
    <xf numFmtId="2" fontId="6" fillId="0" borderId="0" xfId="0" applyNumberFormat="1" applyFont="1" applyFill="1" applyBorder="1" applyAlignment="1" applyProtection="1">
      <alignment horizontal="left" shrinkToFit="1"/>
      <protection hidden="1"/>
    </xf>
    <xf numFmtId="1" fontId="83" fillId="0" borderId="0" xfId="0" applyNumberFormat="1" applyFont="1" applyFill="1" applyBorder="1" applyAlignment="1" applyProtection="1">
      <alignment horizontal="center"/>
      <protection hidden="1"/>
    </xf>
    <xf numFmtId="2" fontId="84" fillId="0" borderId="0" xfId="0" applyNumberFormat="1" applyFont="1" applyFill="1" applyBorder="1" applyAlignment="1" applyProtection="1">
      <alignment horizontal="left" shrinkToFit="1"/>
      <protection hidden="1"/>
    </xf>
    <xf numFmtId="0" fontId="6" fillId="32" borderId="51" xfId="0" applyFont="1" applyFill="1" applyBorder="1" applyAlignment="1" applyProtection="1">
      <alignment horizontal="center" vertical="center"/>
      <protection hidden="1"/>
    </xf>
    <xf numFmtId="0" fontId="6" fillId="32" borderId="53" xfId="0" applyFont="1" applyFill="1" applyBorder="1" applyAlignment="1" applyProtection="1">
      <alignment horizontal="center" vertical="center" shrinkToFit="1"/>
      <protection hidden="1"/>
    </xf>
    <xf numFmtId="0" fontId="6" fillId="32" borderId="25" xfId="0" applyFont="1" applyFill="1" applyBorder="1" applyAlignment="1" applyProtection="1">
      <alignment horizontal="centerContinuous" vertical="center"/>
      <protection hidden="1"/>
    </xf>
    <xf numFmtId="0" fontId="6" fillId="32" borderId="26" xfId="0" applyFont="1" applyFill="1" applyBorder="1" applyAlignment="1" applyProtection="1">
      <alignment horizontal="centerContinuous" vertical="center"/>
      <protection hidden="1"/>
    </xf>
    <xf numFmtId="0" fontId="33" fillId="32" borderId="25" xfId="0" applyFont="1" applyFill="1" applyBorder="1" applyAlignment="1" applyProtection="1">
      <alignment horizontal="centerContinuous" vertical="center"/>
      <protection hidden="1"/>
    </xf>
    <xf numFmtId="0" fontId="33" fillId="32" borderId="26" xfId="0" applyFont="1" applyFill="1" applyBorder="1" applyAlignment="1" applyProtection="1">
      <alignment horizontal="centerContinuous" vertical="center"/>
      <protection hidden="1"/>
    </xf>
    <xf numFmtId="177" fontId="33" fillId="32" borderId="10" xfId="34" applyNumberFormat="1" applyFont="1" applyFill="1" applyBorder="1" applyAlignment="1" applyProtection="1">
      <alignment horizontal="centerContinuous" vertical="center"/>
      <protection hidden="1"/>
    </xf>
    <xf numFmtId="0" fontId="33" fillId="32" borderId="49" xfId="0" applyFont="1" applyFill="1" applyBorder="1" applyAlignment="1" applyProtection="1">
      <alignment horizontal="centerContinuous" vertical="center"/>
      <protection hidden="1"/>
    </xf>
    <xf numFmtId="0" fontId="6" fillId="32" borderId="10" xfId="0" applyFont="1" applyFill="1" applyBorder="1" applyAlignment="1" applyProtection="1">
      <alignment horizontal="center" vertical="center"/>
      <protection hidden="1"/>
    </xf>
    <xf numFmtId="0" fontId="6" fillId="32" borderId="10" xfId="0" applyFont="1" applyFill="1" applyBorder="1" applyAlignment="1" applyProtection="1">
      <alignment horizontal="center" vertical="center" shrinkToFit="1"/>
      <protection hidden="1"/>
    </xf>
    <xf numFmtId="2" fontId="33" fillId="32" borderId="10" xfId="0" applyNumberFormat="1" applyFont="1" applyFill="1" applyBorder="1" applyAlignment="1" applyProtection="1">
      <alignment horizontal="center"/>
      <protection hidden="1"/>
    </xf>
    <xf numFmtId="0" fontId="6" fillId="32" borderId="10" xfId="0" applyNumberFormat="1" applyFont="1" applyFill="1" applyBorder="1" applyAlignment="1" applyProtection="1">
      <alignment horizontal="center" vertical="center"/>
      <protection hidden="1"/>
    </xf>
    <xf numFmtId="0" fontId="6" fillId="32" borderId="10" xfId="0" applyFont="1" applyFill="1" applyBorder="1" applyAlignment="1" applyProtection="1">
      <alignment horizontal="left" vertical="center" shrinkToFit="1"/>
      <protection hidden="1"/>
    </xf>
    <xf numFmtId="0" fontId="6" fillId="32" borderId="55" xfId="0" applyFont="1" applyFill="1" applyBorder="1" applyAlignment="1" applyProtection="1">
      <alignment horizontal="center" vertical="center" shrinkToFit="1"/>
      <protection hidden="1"/>
    </xf>
    <xf numFmtId="0" fontId="6" fillId="32" borderId="57" xfId="0" applyFont="1" applyFill="1" applyBorder="1" applyAlignment="1" applyProtection="1">
      <alignment horizontal="center" vertical="center" shrinkToFit="1"/>
      <protection hidden="1"/>
    </xf>
    <xf numFmtId="177" fontId="33" fillId="32" borderId="10" xfId="34" applyNumberFormat="1" applyFont="1" applyFill="1" applyBorder="1" applyAlignment="1" applyProtection="1">
      <alignment horizontal="center" shrinkToFit="1"/>
      <protection hidden="1"/>
    </xf>
    <xf numFmtId="2" fontId="33" fillId="32" borderId="10" xfId="0" applyNumberFormat="1" applyFont="1" applyFill="1" applyBorder="1" applyAlignment="1" applyProtection="1">
      <alignment horizontal="center" vertical="top" shrinkToFit="1"/>
      <protection hidden="1"/>
    </xf>
    <xf numFmtId="2" fontId="33" fillId="32" borderId="25" xfId="0" applyNumberFormat="1" applyFont="1" applyFill="1" applyBorder="1" applyAlignment="1" applyProtection="1">
      <alignment horizontal="center" vertical="top" shrinkToFit="1"/>
      <protection hidden="1"/>
    </xf>
    <xf numFmtId="2" fontId="33" fillId="32" borderId="26" xfId="0" applyNumberFormat="1" applyFont="1" applyFill="1" applyBorder="1" applyAlignment="1" applyProtection="1">
      <alignment horizontal="center" vertical="top" shrinkToFit="1"/>
      <protection hidden="1"/>
    </xf>
    <xf numFmtId="0" fontId="6" fillId="32" borderId="10" xfId="0" applyNumberFormat="1" applyFont="1" applyFill="1" applyBorder="1" applyAlignment="1" applyProtection="1">
      <alignment horizontal="center" vertical="center" shrinkToFit="1"/>
      <protection hidden="1"/>
    </xf>
    <xf numFmtId="0" fontId="6" fillId="0" borderId="0" xfId="0" applyFont="1" applyFill="1" applyAlignment="1">
      <alignment vertical="center" shrinkToFit="1"/>
    </xf>
    <xf numFmtId="0" fontId="6" fillId="32" borderId="55" xfId="0" applyFont="1" applyFill="1" applyBorder="1" applyAlignment="1" applyProtection="1">
      <alignment horizontal="center" vertical="center"/>
      <protection hidden="1"/>
    </xf>
    <xf numFmtId="0" fontId="33" fillId="32" borderId="57" xfId="0" applyFont="1" applyFill="1" applyBorder="1" applyAlignment="1" applyProtection="1">
      <alignment horizontal="center" vertical="center" shrinkToFit="1"/>
      <protection hidden="1"/>
    </xf>
    <xf numFmtId="186" fontId="33" fillId="32" borderId="26" xfId="34" applyNumberFormat="1" applyFont="1" applyFill="1" applyBorder="1" applyAlignment="1" applyProtection="1">
      <protection hidden="1"/>
    </xf>
    <xf numFmtId="177" fontId="33" fillId="32" borderId="10" xfId="34" applyNumberFormat="1" applyFont="1" applyFill="1" applyBorder="1" applyAlignment="1" applyProtection="1">
      <alignment horizontal="center"/>
      <protection hidden="1"/>
    </xf>
    <xf numFmtId="188" fontId="33" fillId="32" borderId="10" xfId="34" applyNumberFormat="1" applyFont="1" applyFill="1" applyBorder="1" applyAlignment="1" applyProtection="1">
      <alignment horizontal="center" vertical="top"/>
      <protection hidden="1"/>
    </xf>
    <xf numFmtId="188" fontId="33" fillId="32" borderId="25" xfId="34" applyNumberFormat="1" applyFont="1" applyFill="1" applyBorder="1" applyAlignment="1" applyProtection="1">
      <alignment horizontal="center" vertical="top"/>
      <protection hidden="1"/>
    </xf>
    <xf numFmtId="40" fontId="33" fillId="32" borderId="10" xfId="34" applyNumberFormat="1" applyFont="1" applyFill="1" applyBorder="1" applyAlignment="1" applyProtection="1">
      <alignment horizontal="center" vertical="top"/>
      <protection hidden="1"/>
    </xf>
    <xf numFmtId="40" fontId="33" fillId="32" borderId="25" xfId="34" applyNumberFormat="1" applyFont="1" applyFill="1" applyBorder="1" applyAlignment="1" applyProtection="1">
      <alignment horizontal="center" vertical="top"/>
      <protection hidden="1"/>
    </xf>
    <xf numFmtId="0" fontId="23" fillId="32" borderId="10" xfId="0" applyFont="1" applyFill="1" applyBorder="1" applyAlignment="1" applyProtection="1">
      <alignment horizontal="center" vertical="center"/>
      <protection hidden="1"/>
    </xf>
    <xf numFmtId="0" fontId="43" fillId="32" borderId="57" xfId="0" applyFont="1" applyFill="1" applyBorder="1" applyAlignment="1" applyProtection="1">
      <alignment horizontal="left" vertical="center" shrinkToFit="1"/>
      <protection hidden="1"/>
    </xf>
    <xf numFmtId="186" fontId="63" fillId="32" borderId="26" xfId="34" applyNumberFormat="1" applyFont="1" applyFill="1" applyBorder="1" applyAlignment="1" applyProtection="1">
      <protection hidden="1"/>
    </xf>
    <xf numFmtId="177" fontId="63" fillId="32" borderId="10" xfId="34" applyNumberFormat="1" applyFont="1" applyFill="1" applyBorder="1" applyAlignment="1" applyProtection="1">
      <alignment horizontal="center"/>
      <protection hidden="1"/>
    </xf>
    <xf numFmtId="188" fontId="33" fillId="32" borderId="26" xfId="0" applyNumberFormat="1" applyFont="1" applyFill="1" applyBorder="1" applyAlignment="1" applyProtection="1">
      <alignment horizontal="center" vertical="top"/>
      <protection hidden="1"/>
    </xf>
    <xf numFmtId="188" fontId="33" fillId="32" borderId="10" xfId="0" applyNumberFormat="1" applyFont="1" applyFill="1" applyBorder="1" applyAlignment="1" applyProtection="1">
      <alignment horizontal="center" vertical="top"/>
      <protection hidden="1"/>
    </xf>
    <xf numFmtId="0" fontId="23" fillId="32" borderId="10" xfId="0" applyNumberFormat="1" applyFont="1" applyFill="1" applyBorder="1" applyAlignment="1" applyProtection="1">
      <alignment horizontal="center" vertical="center"/>
      <protection hidden="1"/>
    </xf>
    <xf numFmtId="0" fontId="23" fillId="32" borderId="10" xfId="0" applyFont="1" applyFill="1" applyBorder="1" applyAlignment="1" applyProtection="1">
      <alignment horizontal="left" vertical="center" shrinkToFit="1"/>
      <protection hidden="1"/>
    </xf>
    <xf numFmtId="40" fontId="63" fillId="32" borderId="10" xfId="34" applyNumberFormat="1" applyFont="1" applyFill="1" applyBorder="1" applyAlignment="1" applyProtection="1">
      <alignment horizontal="center" vertical="top"/>
      <protection hidden="1"/>
    </xf>
    <xf numFmtId="40" fontId="63" fillId="32" borderId="25" xfId="34" applyNumberFormat="1" applyFont="1" applyFill="1" applyBorder="1" applyAlignment="1" applyProtection="1">
      <alignment horizontal="center" vertical="top"/>
      <protection hidden="1"/>
    </xf>
    <xf numFmtId="2" fontId="63" fillId="32" borderId="26" xfId="0" applyNumberFormat="1" applyFont="1" applyFill="1" applyBorder="1" applyAlignment="1" applyProtection="1">
      <alignment horizontal="center" vertical="top"/>
      <protection hidden="1"/>
    </xf>
    <xf numFmtId="2" fontId="63" fillId="32" borderId="10" xfId="0" applyNumberFormat="1" applyFont="1" applyFill="1" applyBorder="1" applyAlignment="1" applyProtection="1">
      <alignment horizontal="center" vertical="top"/>
      <protection hidden="1"/>
    </xf>
    <xf numFmtId="0" fontId="63" fillId="29" borderId="10" xfId="0" applyNumberFormat="1" applyFont="1" applyFill="1" applyBorder="1" applyAlignment="1" applyProtection="1">
      <alignment horizontal="left" vertical="center"/>
      <protection hidden="1"/>
    </xf>
    <xf numFmtId="0" fontId="63" fillId="29" borderId="10" xfId="0" applyNumberFormat="1" applyFont="1" applyFill="1" applyBorder="1" applyAlignment="1" applyProtection="1">
      <alignment vertical="center" shrinkToFit="1"/>
      <protection hidden="1"/>
    </xf>
    <xf numFmtId="186" fontId="63" fillId="29" borderId="10" xfId="34" applyNumberFormat="1" applyFont="1" applyFill="1" applyBorder="1" applyAlignment="1" applyProtection="1">
      <alignment horizontal="right"/>
      <protection hidden="1"/>
    </xf>
    <xf numFmtId="187" fontId="63" fillId="29" borderId="10" xfId="34" applyNumberFormat="1" applyFont="1" applyFill="1" applyBorder="1" applyAlignment="1" applyProtection="1">
      <protection hidden="1"/>
    </xf>
    <xf numFmtId="0" fontId="63" fillId="29" borderId="10" xfId="0" applyNumberFormat="1" applyFont="1" applyFill="1" applyBorder="1" applyAlignment="1" applyProtection="1">
      <alignment horizontal="left" vertical="center" shrinkToFit="1"/>
      <protection hidden="1"/>
    </xf>
    <xf numFmtId="188" fontId="63" fillId="29" borderId="10" xfId="34" applyNumberFormat="1" applyFont="1" applyFill="1" applyBorder="1" applyAlignment="1" applyProtection="1">
      <alignment horizontal="center" vertical="center"/>
      <protection hidden="1"/>
    </xf>
    <xf numFmtId="188" fontId="63" fillId="29" borderId="26" xfId="34" applyNumberFormat="1" applyFont="1" applyFill="1" applyBorder="1" applyAlignment="1" applyProtection="1">
      <alignment horizontal="center" vertical="center"/>
      <protection hidden="1"/>
    </xf>
    <xf numFmtId="49" fontId="63" fillId="29" borderId="10" xfId="0" applyNumberFormat="1" applyFont="1" applyFill="1" applyBorder="1" applyAlignment="1" applyProtection="1">
      <alignment horizontal="left" vertical="center"/>
      <protection hidden="1"/>
    </xf>
    <xf numFmtId="2" fontId="63" fillId="29" borderId="10" xfId="34" applyNumberFormat="1" applyFont="1" applyFill="1" applyBorder="1" applyAlignment="1" applyProtection="1">
      <alignment horizontal="center" vertical="center"/>
      <protection hidden="1"/>
    </xf>
    <xf numFmtId="2" fontId="63" fillId="29" borderId="26" xfId="34" applyNumberFormat="1" applyFont="1" applyFill="1" applyBorder="1" applyAlignment="1" applyProtection="1">
      <alignment horizontal="center" vertical="center"/>
      <protection hidden="1"/>
    </xf>
    <xf numFmtId="0" fontId="63" fillId="26" borderId="10" xfId="0" applyNumberFormat="1" applyFont="1" applyFill="1" applyBorder="1" applyAlignment="1" applyProtection="1">
      <alignment vertical="center" shrinkToFit="1"/>
      <protection hidden="1"/>
    </xf>
    <xf numFmtId="186" fontId="63" fillId="26" borderId="10" xfId="34" applyNumberFormat="1" applyFont="1" applyFill="1" applyBorder="1" applyAlignment="1" applyProtection="1">
      <alignment horizontal="right"/>
      <protection hidden="1"/>
    </xf>
    <xf numFmtId="187" fontId="63" fillId="26" borderId="10" xfId="34" applyNumberFormat="1" applyFont="1" applyFill="1" applyBorder="1" applyAlignment="1" applyProtection="1">
      <protection hidden="1"/>
    </xf>
    <xf numFmtId="186" fontId="33" fillId="26" borderId="10" xfId="0" applyNumberFormat="1" applyFont="1" applyFill="1" applyBorder="1" applyProtection="1">
      <alignment vertical="center"/>
      <protection hidden="1"/>
    </xf>
    <xf numFmtId="0" fontId="63" fillId="26" borderId="10" xfId="0" applyNumberFormat="1" applyFont="1" applyFill="1" applyBorder="1" applyAlignment="1" applyProtection="1">
      <alignment horizontal="left" vertical="center"/>
      <protection hidden="1"/>
    </xf>
    <xf numFmtId="0" fontId="63" fillId="26" borderId="10" xfId="0" applyNumberFormat="1" applyFont="1" applyFill="1" applyBorder="1" applyAlignment="1" applyProtection="1">
      <alignment horizontal="left" vertical="center" shrinkToFit="1"/>
      <protection hidden="1"/>
    </xf>
    <xf numFmtId="188" fontId="63" fillId="26" borderId="10" xfId="34" applyNumberFormat="1" applyFont="1" applyFill="1" applyBorder="1" applyAlignment="1" applyProtection="1">
      <alignment horizontal="center"/>
      <protection hidden="1"/>
    </xf>
    <xf numFmtId="188" fontId="63" fillId="26" borderId="25" xfId="34" applyNumberFormat="1" applyFont="1" applyFill="1" applyBorder="1" applyAlignment="1" applyProtection="1">
      <alignment horizontal="center" vertical="center"/>
      <protection hidden="1"/>
    </xf>
    <xf numFmtId="188" fontId="63" fillId="26" borderId="26" xfId="34" applyNumberFormat="1" applyFont="1" applyFill="1" applyBorder="1" applyAlignment="1" applyProtection="1">
      <alignment horizontal="center"/>
      <protection hidden="1"/>
    </xf>
    <xf numFmtId="49" fontId="63" fillId="26" borderId="10" xfId="0" applyNumberFormat="1" applyFont="1" applyFill="1" applyBorder="1" applyAlignment="1" applyProtection="1">
      <alignment horizontal="left" vertical="center"/>
      <protection hidden="1"/>
    </xf>
    <xf numFmtId="2" fontId="63" fillId="26" borderId="10" xfId="34" applyNumberFormat="1" applyFont="1" applyFill="1" applyBorder="1" applyAlignment="1" applyProtection="1">
      <alignment horizontal="center"/>
      <protection hidden="1"/>
    </xf>
    <xf numFmtId="2" fontId="63" fillId="26" borderId="26" xfId="34" applyNumberFormat="1" applyFont="1" applyFill="1" applyBorder="1" applyAlignment="1" applyProtection="1">
      <alignment horizontal="center"/>
      <protection hidden="1"/>
    </xf>
    <xf numFmtId="2" fontId="63" fillId="26" borderId="25" xfId="34" applyNumberFormat="1" applyFont="1" applyFill="1" applyBorder="1" applyAlignment="1" applyProtection="1">
      <alignment horizontal="center" vertical="center"/>
      <protection hidden="1"/>
    </xf>
    <xf numFmtId="0" fontId="33" fillId="26" borderId="10" xfId="0" applyFont="1" applyFill="1" applyBorder="1" applyAlignment="1" applyProtection="1">
      <alignment vertical="center" shrinkToFit="1"/>
      <protection hidden="1"/>
    </xf>
    <xf numFmtId="186" fontId="33" fillId="26" borderId="10" xfId="34" applyNumberFormat="1" applyFont="1" applyFill="1" applyBorder="1" applyAlignment="1" applyProtection="1">
      <alignment horizontal="right"/>
      <protection hidden="1"/>
    </xf>
    <xf numFmtId="187" fontId="33" fillId="26" borderId="10" xfId="34" applyNumberFormat="1" applyFont="1" applyFill="1" applyBorder="1" applyAlignment="1" applyProtection="1">
      <protection hidden="1"/>
    </xf>
    <xf numFmtId="0" fontId="33" fillId="26" borderId="10" xfId="0" applyNumberFormat="1" applyFont="1" applyFill="1" applyBorder="1" applyAlignment="1" applyProtection="1">
      <alignment horizontal="left" vertical="center"/>
      <protection hidden="1"/>
    </xf>
    <xf numFmtId="0" fontId="33" fillId="26" borderId="10" xfId="0" applyNumberFormat="1" applyFont="1" applyFill="1" applyBorder="1" applyAlignment="1" applyProtection="1">
      <alignment horizontal="left" vertical="center" shrinkToFit="1"/>
      <protection hidden="1"/>
    </xf>
    <xf numFmtId="188" fontId="33" fillId="26" borderId="10" xfId="34" applyNumberFormat="1" applyFont="1" applyFill="1" applyBorder="1" applyAlignment="1" applyProtection="1">
      <alignment horizontal="center" vertical="center"/>
      <protection hidden="1"/>
    </xf>
    <xf numFmtId="188" fontId="33" fillId="26" borderId="26" xfId="34" applyNumberFormat="1" applyFont="1" applyFill="1" applyBorder="1" applyAlignment="1" applyProtection="1">
      <alignment horizontal="center" vertical="center"/>
      <protection hidden="1"/>
    </xf>
    <xf numFmtId="49" fontId="33" fillId="26" borderId="10" xfId="0" applyNumberFormat="1" applyFont="1" applyFill="1" applyBorder="1" applyAlignment="1" applyProtection="1">
      <alignment horizontal="left" vertical="center"/>
      <protection hidden="1"/>
    </xf>
    <xf numFmtId="0" fontId="33" fillId="26" borderId="10" xfId="0" applyFont="1" applyFill="1" applyBorder="1" applyAlignment="1" applyProtection="1">
      <alignment horizontal="left" vertical="center" shrinkToFit="1"/>
      <protection hidden="1"/>
    </xf>
    <xf numFmtId="188" fontId="33" fillId="38" borderId="10" xfId="34" applyNumberFormat="1" applyFont="1" applyFill="1" applyBorder="1" applyAlignment="1" applyProtection="1">
      <alignment horizontal="center" vertical="center"/>
      <protection hidden="1"/>
    </xf>
    <xf numFmtId="2" fontId="33" fillId="26" borderId="10" xfId="34" applyNumberFormat="1" applyFont="1" applyFill="1" applyBorder="1" applyAlignment="1" applyProtection="1">
      <alignment horizontal="center" vertical="center"/>
      <protection hidden="1"/>
    </xf>
    <xf numFmtId="2" fontId="33" fillId="26" borderId="26" xfId="34" applyNumberFormat="1" applyFont="1" applyFill="1" applyBorder="1" applyAlignment="1" applyProtection="1">
      <alignment horizontal="center" vertical="center"/>
      <protection hidden="1"/>
    </xf>
    <xf numFmtId="177" fontId="33" fillId="26" borderId="25" xfId="0" applyNumberFormat="1" applyFont="1" applyFill="1" applyBorder="1" applyAlignment="1" applyProtection="1">
      <alignment horizontal="center" vertical="center"/>
      <protection hidden="1"/>
    </xf>
    <xf numFmtId="2" fontId="33" fillId="38" borderId="10" xfId="34" applyNumberFormat="1" applyFont="1" applyFill="1" applyBorder="1" applyAlignment="1" applyProtection="1">
      <alignment horizontal="center" vertical="center"/>
      <protection hidden="1"/>
    </xf>
    <xf numFmtId="188" fontId="33" fillId="26" borderId="25" xfId="34" applyNumberFormat="1" applyFont="1" applyFill="1" applyBorder="1" applyAlignment="1" applyProtection="1">
      <alignment horizontal="center" vertical="center"/>
      <protection hidden="1"/>
    </xf>
    <xf numFmtId="188" fontId="33" fillId="37" borderId="10" xfId="34" applyNumberFormat="1" applyFont="1" applyFill="1" applyBorder="1" applyAlignment="1" applyProtection="1">
      <alignment horizontal="center" vertical="center"/>
      <protection hidden="1"/>
    </xf>
    <xf numFmtId="2" fontId="33" fillId="39" borderId="10" xfId="34" applyNumberFormat="1" applyFont="1" applyFill="1" applyBorder="1" applyAlignment="1" applyProtection="1">
      <alignment horizontal="center" vertical="center"/>
      <protection hidden="1"/>
    </xf>
    <xf numFmtId="2" fontId="33" fillId="26" borderId="25" xfId="34" applyNumberFormat="1" applyFont="1" applyFill="1" applyBorder="1" applyAlignment="1" applyProtection="1">
      <alignment horizontal="center" vertical="center"/>
      <protection hidden="1"/>
    </xf>
    <xf numFmtId="0" fontId="63" fillId="26" borderId="10" xfId="0" applyFont="1" applyFill="1" applyBorder="1" applyAlignment="1" applyProtection="1">
      <alignment vertical="center" shrinkToFit="1"/>
      <protection hidden="1"/>
    </xf>
    <xf numFmtId="188" fontId="63" fillId="26" borderId="25" xfId="0" applyNumberFormat="1" applyFont="1" applyFill="1" applyBorder="1" applyAlignment="1" applyProtection="1">
      <alignment horizontal="center" vertical="center"/>
      <protection hidden="1"/>
    </xf>
    <xf numFmtId="0" fontId="63" fillId="26" borderId="10" xfId="0" applyFont="1" applyFill="1" applyBorder="1" applyAlignment="1" applyProtection="1">
      <alignment horizontal="left" vertical="center" shrinkToFit="1"/>
      <protection hidden="1"/>
    </xf>
    <xf numFmtId="177" fontId="63" fillId="26" borderId="25" xfId="0" applyNumberFormat="1" applyFont="1" applyFill="1" applyBorder="1" applyAlignment="1" applyProtection="1">
      <alignment horizontal="center" vertical="center"/>
      <protection hidden="1"/>
    </xf>
    <xf numFmtId="0" fontId="33" fillId="26" borderId="10" xfId="0" applyNumberFormat="1" applyFont="1" applyFill="1" applyBorder="1" applyAlignment="1" applyProtection="1">
      <alignment vertical="center" shrinkToFit="1"/>
      <protection hidden="1"/>
    </xf>
    <xf numFmtId="188" fontId="33" fillId="26" borderId="25" xfId="0" applyNumberFormat="1" applyFont="1" applyFill="1" applyBorder="1" applyAlignment="1" applyProtection="1">
      <alignment horizontal="center" vertical="center"/>
      <protection hidden="1"/>
    </xf>
    <xf numFmtId="188" fontId="33" fillId="26" borderId="10" xfId="0" applyNumberFormat="1" applyFont="1" applyFill="1" applyBorder="1" applyAlignment="1" applyProtection="1">
      <alignment horizontal="center"/>
      <protection hidden="1"/>
    </xf>
    <xf numFmtId="188" fontId="33" fillId="37" borderId="25" xfId="0" applyNumberFormat="1" applyFont="1" applyFill="1" applyBorder="1" applyAlignment="1" applyProtection="1">
      <alignment horizontal="center" vertical="center"/>
      <protection hidden="1"/>
    </xf>
    <xf numFmtId="2" fontId="33" fillId="26" borderId="10" xfId="0" applyNumberFormat="1" applyFont="1" applyFill="1" applyBorder="1" applyAlignment="1" applyProtection="1">
      <alignment horizontal="center"/>
      <protection hidden="1"/>
    </xf>
    <xf numFmtId="2" fontId="33" fillId="24" borderId="10" xfId="34" applyNumberFormat="1" applyFont="1" applyFill="1" applyBorder="1" applyAlignment="1" applyProtection="1">
      <alignment horizontal="center" vertical="center"/>
      <protection hidden="1"/>
    </xf>
    <xf numFmtId="0" fontId="33" fillId="37" borderId="10" xfId="0" applyFont="1" applyFill="1" applyBorder="1" applyAlignment="1" applyProtection="1">
      <alignment vertical="center" shrinkToFit="1"/>
      <protection hidden="1"/>
    </xf>
    <xf numFmtId="186" fontId="33" fillId="37" borderId="10" xfId="0" applyNumberFormat="1" applyFont="1" applyFill="1" applyBorder="1" applyProtection="1">
      <alignment vertical="center"/>
      <protection hidden="1"/>
    </xf>
    <xf numFmtId="187" fontId="33" fillId="37" borderId="10" xfId="34" applyNumberFormat="1" applyFont="1" applyFill="1" applyBorder="1" applyAlignment="1" applyProtection="1">
      <protection hidden="1"/>
    </xf>
    <xf numFmtId="0" fontId="33" fillId="37" borderId="10" xfId="0" applyNumberFormat="1" applyFont="1" applyFill="1" applyBorder="1" applyAlignment="1" applyProtection="1">
      <alignment horizontal="left" vertical="center"/>
      <protection hidden="1"/>
    </xf>
    <xf numFmtId="0" fontId="33" fillId="37" borderId="10" xfId="0" applyNumberFormat="1" applyFont="1" applyFill="1" applyBorder="1" applyAlignment="1" applyProtection="1">
      <alignment horizontal="left" vertical="center" shrinkToFit="1"/>
      <protection hidden="1"/>
    </xf>
    <xf numFmtId="188" fontId="33" fillId="37" borderId="25" xfId="34" applyNumberFormat="1" applyFont="1" applyFill="1" applyBorder="1" applyAlignment="1" applyProtection="1">
      <alignment horizontal="center" vertical="center"/>
      <protection hidden="1"/>
    </xf>
    <xf numFmtId="188" fontId="33" fillId="37" borderId="26" xfId="34" applyNumberFormat="1" applyFont="1" applyFill="1" applyBorder="1" applyAlignment="1" applyProtection="1">
      <alignment horizontal="center" vertical="center"/>
      <protection hidden="1"/>
    </xf>
    <xf numFmtId="49" fontId="33" fillId="37" borderId="10" xfId="0" applyNumberFormat="1" applyFont="1" applyFill="1" applyBorder="1" applyAlignment="1" applyProtection="1">
      <alignment horizontal="left" vertical="center"/>
      <protection hidden="1"/>
    </xf>
    <xf numFmtId="0" fontId="33" fillId="37" borderId="10" xfId="0" applyFont="1" applyFill="1" applyBorder="1" applyAlignment="1" applyProtection="1">
      <alignment horizontal="left" vertical="center" shrinkToFit="1"/>
      <protection hidden="1"/>
    </xf>
    <xf numFmtId="2" fontId="33" fillId="37" borderId="10" xfId="34" applyNumberFormat="1" applyFont="1" applyFill="1" applyBorder="1" applyAlignment="1" applyProtection="1">
      <alignment horizontal="center" vertical="center"/>
      <protection hidden="1"/>
    </xf>
    <xf numFmtId="2" fontId="33" fillId="37" borderId="25" xfId="34" applyNumberFormat="1" applyFont="1" applyFill="1" applyBorder="1" applyAlignment="1" applyProtection="1">
      <alignment horizontal="center" vertical="center"/>
      <protection hidden="1"/>
    </xf>
    <xf numFmtId="2" fontId="33" fillId="37" borderId="26" xfId="34" applyNumberFormat="1" applyFont="1" applyFill="1" applyBorder="1" applyAlignment="1" applyProtection="1">
      <alignment horizontal="center" vertical="center"/>
      <protection hidden="1"/>
    </xf>
    <xf numFmtId="177" fontId="33" fillId="37" borderId="10" xfId="34" applyNumberFormat="1" applyFont="1" applyFill="1" applyBorder="1" applyAlignment="1" applyProtection="1">
      <alignment horizontal="center" vertical="center"/>
      <protection hidden="1"/>
    </xf>
    <xf numFmtId="177" fontId="33" fillId="37" borderId="25" xfId="34" applyNumberFormat="1" applyFont="1" applyFill="1" applyBorder="1" applyAlignment="1" applyProtection="1">
      <alignment horizontal="center" vertical="center"/>
      <protection hidden="1"/>
    </xf>
    <xf numFmtId="177" fontId="33" fillId="37" borderId="26" xfId="34" applyNumberFormat="1" applyFont="1" applyFill="1" applyBorder="1" applyAlignment="1" applyProtection="1">
      <alignment horizontal="center" vertical="center"/>
      <protection hidden="1"/>
    </xf>
    <xf numFmtId="177" fontId="63" fillId="26" borderId="10" xfId="34" applyNumberFormat="1" applyFont="1" applyFill="1" applyBorder="1" applyAlignment="1" applyProtection="1">
      <alignment horizontal="center"/>
      <protection hidden="1"/>
    </xf>
    <xf numFmtId="177" fontId="63" fillId="26" borderId="26" xfId="34" applyNumberFormat="1" applyFont="1" applyFill="1" applyBorder="1" applyAlignment="1" applyProtection="1">
      <alignment horizontal="center"/>
      <protection hidden="1"/>
    </xf>
    <xf numFmtId="177" fontId="33" fillId="26" borderId="10" xfId="34" applyNumberFormat="1" applyFont="1" applyFill="1" applyBorder="1" applyAlignment="1" applyProtection="1">
      <alignment horizontal="center" vertical="center"/>
      <protection hidden="1"/>
    </xf>
    <xf numFmtId="177" fontId="33" fillId="26" borderId="25" xfId="34" applyNumberFormat="1" applyFont="1" applyFill="1" applyBorder="1" applyAlignment="1" applyProtection="1">
      <alignment horizontal="center" vertical="center"/>
      <protection hidden="1"/>
    </xf>
    <xf numFmtId="177" fontId="33" fillId="26" borderId="26" xfId="34" applyNumberFormat="1" applyFont="1" applyFill="1" applyBorder="1" applyAlignment="1" applyProtection="1">
      <alignment horizontal="center" vertical="center"/>
      <protection hidden="1"/>
    </xf>
    <xf numFmtId="177" fontId="85" fillId="26" borderId="10" xfId="34" applyNumberFormat="1" applyFont="1" applyFill="1" applyBorder="1" applyAlignment="1" applyProtection="1">
      <alignment horizontal="center" vertical="center"/>
      <protection hidden="1"/>
    </xf>
    <xf numFmtId="177" fontId="85" fillId="37" borderId="10" xfId="34" applyNumberFormat="1" applyFont="1" applyFill="1" applyBorder="1" applyAlignment="1" applyProtection="1">
      <alignment horizontal="center" vertical="center"/>
      <protection hidden="1"/>
    </xf>
    <xf numFmtId="188" fontId="63" fillId="26" borderId="10" xfId="34" applyNumberFormat="1" applyFont="1" applyFill="1" applyBorder="1" applyAlignment="1" applyProtection="1">
      <alignment horizontal="center" vertical="center"/>
      <protection hidden="1"/>
    </xf>
    <xf numFmtId="188" fontId="63" fillId="26" borderId="26" xfId="34" applyNumberFormat="1" applyFont="1" applyFill="1" applyBorder="1" applyAlignment="1" applyProtection="1">
      <alignment horizontal="center" vertical="center"/>
      <protection hidden="1"/>
    </xf>
    <xf numFmtId="2" fontId="63" fillId="26" borderId="10" xfId="34" applyNumberFormat="1" applyFont="1" applyFill="1" applyBorder="1" applyAlignment="1" applyProtection="1">
      <alignment horizontal="center" vertical="center"/>
      <protection hidden="1"/>
    </xf>
    <xf numFmtId="2" fontId="63" fillId="26" borderId="26" xfId="34" applyNumberFormat="1" applyFont="1" applyFill="1" applyBorder="1" applyAlignment="1" applyProtection="1">
      <alignment horizontal="center" vertical="center"/>
      <protection hidden="1"/>
    </xf>
    <xf numFmtId="178" fontId="63" fillId="26" borderId="25" xfId="0" applyNumberFormat="1" applyFont="1" applyFill="1" applyBorder="1" applyAlignment="1" applyProtection="1">
      <alignment horizontal="center" vertical="center"/>
      <protection hidden="1"/>
    </xf>
    <xf numFmtId="0" fontId="6" fillId="25" borderId="0" xfId="0" applyFont="1" applyFill="1">
      <alignment vertical="center"/>
    </xf>
    <xf numFmtId="178" fontId="33" fillId="26" borderId="25" xfId="0" applyNumberFormat="1" applyFont="1" applyFill="1" applyBorder="1" applyAlignment="1" applyProtection="1">
      <alignment horizontal="center" vertical="center"/>
      <protection hidden="1"/>
    </xf>
    <xf numFmtId="188" fontId="63" fillId="26" borderId="25" xfId="34" applyNumberFormat="1" applyFont="1" applyFill="1" applyBorder="1" applyAlignment="1" applyProtection="1">
      <alignment horizontal="center"/>
      <protection hidden="1"/>
    </xf>
    <xf numFmtId="2" fontId="63" fillId="26" borderId="25" xfId="34" applyNumberFormat="1" applyFont="1" applyFill="1" applyBorder="1" applyAlignment="1" applyProtection="1">
      <alignment horizontal="center"/>
      <protection hidden="1"/>
    </xf>
    <xf numFmtId="0" fontId="33" fillId="26" borderId="52" xfId="0" applyFont="1" applyFill="1" applyBorder="1" applyAlignment="1" applyProtection="1">
      <alignment vertical="center" shrinkToFit="1"/>
      <protection hidden="1"/>
    </xf>
    <xf numFmtId="0" fontId="33" fillId="37" borderId="52" xfId="0" applyNumberFormat="1" applyFont="1" applyFill="1" applyBorder="1" applyAlignment="1" applyProtection="1">
      <alignment horizontal="left" vertical="center"/>
      <protection hidden="1"/>
    </xf>
    <xf numFmtId="187" fontId="63" fillId="26" borderId="10" xfId="0" applyNumberFormat="1" applyFont="1" applyFill="1" applyBorder="1">
      <alignment vertical="center"/>
    </xf>
    <xf numFmtId="2" fontId="33" fillId="26" borderId="10" xfId="0" applyNumberFormat="1" applyFont="1" applyFill="1" applyBorder="1" applyAlignment="1" applyProtection="1">
      <alignment horizontal="left" vertical="center" shrinkToFit="1"/>
      <protection hidden="1"/>
    </xf>
    <xf numFmtId="188" fontId="33" fillId="26" borderId="10" xfId="34" applyNumberFormat="1" applyFont="1" applyFill="1" applyBorder="1" applyAlignment="1" applyProtection="1">
      <alignment horizontal="center"/>
      <protection hidden="1"/>
    </xf>
    <xf numFmtId="188" fontId="33" fillId="26" borderId="26" xfId="34" applyNumberFormat="1" applyFont="1" applyFill="1" applyBorder="1" applyAlignment="1" applyProtection="1">
      <alignment horizontal="center"/>
      <protection hidden="1"/>
    </xf>
    <xf numFmtId="2" fontId="33" fillId="26" borderId="10" xfId="34" applyNumberFormat="1" applyFont="1" applyFill="1" applyBorder="1" applyAlignment="1" applyProtection="1">
      <alignment horizontal="center"/>
      <protection hidden="1"/>
    </xf>
    <xf numFmtId="2" fontId="33" fillId="26" borderId="26" xfId="34" applyNumberFormat="1" applyFont="1" applyFill="1" applyBorder="1" applyAlignment="1" applyProtection="1">
      <alignment horizontal="center"/>
      <protection hidden="1"/>
    </xf>
    <xf numFmtId="0" fontId="23" fillId="29" borderId="10" xfId="0" applyNumberFormat="1" applyFont="1" applyFill="1" applyBorder="1" applyAlignment="1" applyProtection="1">
      <alignment horizontal="center" vertical="center"/>
      <protection hidden="1"/>
    </xf>
    <xf numFmtId="0" fontId="23" fillId="32" borderId="10" xfId="0" applyNumberFormat="1" applyFont="1" applyFill="1" applyBorder="1" applyAlignment="1" applyProtection="1">
      <alignment horizontal="center" vertical="center" shrinkToFit="1"/>
      <protection hidden="1"/>
    </xf>
    <xf numFmtId="188" fontId="63" fillId="32" borderId="10" xfId="34" applyNumberFormat="1" applyFont="1" applyFill="1" applyBorder="1" applyAlignment="1" applyProtection="1">
      <alignment horizontal="center" vertical="top"/>
      <protection hidden="1"/>
    </xf>
    <xf numFmtId="188" fontId="63" fillId="32" borderId="25" xfId="34" applyNumberFormat="1" applyFont="1" applyFill="1" applyBorder="1" applyAlignment="1" applyProtection="1">
      <alignment horizontal="center" vertical="top"/>
      <protection hidden="1"/>
    </xf>
    <xf numFmtId="188" fontId="63" fillId="32" borderId="26" xfId="0" applyNumberFormat="1" applyFont="1" applyFill="1" applyBorder="1" applyAlignment="1" applyProtection="1">
      <alignment horizontal="center" vertical="top"/>
      <protection hidden="1"/>
    </xf>
    <xf numFmtId="188" fontId="63" fillId="32" borderId="10" xfId="0" applyNumberFormat="1" applyFont="1" applyFill="1" applyBorder="1" applyAlignment="1" applyProtection="1">
      <alignment horizontal="center" vertical="top"/>
      <protection hidden="1"/>
    </xf>
    <xf numFmtId="186" fontId="63" fillId="29" borderId="10" xfId="34" applyNumberFormat="1" applyFont="1" applyFill="1" applyBorder="1" applyAlignment="1" applyProtection="1">
      <alignment horizontal="right" vertical="center"/>
      <protection hidden="1"/>
    </xf>
    <xf numFmtId="0" fontId="63" fillId="26" borderId="10" xfId="0" quotePrefix="1" applyNumberFormat="1" applyFont="1" applyFill="1" applyBorder="1" applyAlignment="1" applyProtection="1">
      <alignment horizontal="left" vertical="center"/>
      <protection hidden="1"/>
    </xf>
    <xf numFmtId="187" fontId="33" fillId="26" borderId="10" xfId="0" applyNumberFormat="1" applyFont="1" applyFill="1" applyBorder="1">
      <alignment vertical="center"/>
    </xf>
    <xf numFmtId="0" fontId="33" fillId="26" borderId="10" xfId="0" quotePrefix="1" applyNumberFormat="1" applyFont="1" applyFill="1" applyBorder="1" applyAlignment="1" applyProtection="1">
      <alignment horizontal="left" vertical="center"/>
      <protection hidden="1"/>
    </xf>
    <xf numFmtId="49" fontId="33" fillId="26" borderId="10" xfId="0" quotePrefix="1" applyNumberFormat="1" applyFont="1" applyFill="1" applyBorder="1" applyAlignment="1" applyProtection="1">
      <alignment horizontal="left" vertical="center"/>
      <protection hidden="1"/>
    </xf>
    <xf numFmtId="0" fontId="6" fillId="0" borderId="0" xfId="0" applyFont="1" applyFill="1" applyBorder="1">
      <alignment vertical="center"/>
    </xf>
    <xf numFmtId="0" fontId="63" fillId="29" borderId="10" xfId="0" applyNumberFormat="1" applyFont="1" applyFill="1" applyBorder="1" applyAlignment="1" applyProtection="1">
      <alignment vertical="center"/>
      <protection hidden="1"/>
    </xf>
    <xf numFmtId="188" fontId="63" fillId="29" borderId="25" xfId="34" applyNumberFormat="1" applyFont="1" applyFill="1" applyBorder="1" applyAlignment="1" applyProtection="1">
      <alignment horizontal="center" vertical="center"/>
      <protection hidden="1"/>
    </xf>
    <xf numFmtId="188" fontId="63" fillId="29" borderId="26" xfId="0" applyNumberFormat="1" applyFont="1" applyFill="1" applyBorder="1" applyAlignment="1" applyProtection="1">
      <alignment horizontal="center"/>
      <protection hidden="1"/>
    </xf>
    <xf numFmtId="188" fontId="63" fillId="29" borderId="10" xfId="0" applyNumberFormat="1" applyFont="1" applyFill="1" applyBorder="1" applyAlignment="1" applyProtection="1">
      <alignment horizontal="center"/>
      <protection hidden="1"/>
    </xf>
    <xf numFmtId="49" fontId="63" fillId="29" borderId="10" xfId="0" applyNumberFormat="1" applyFont="1" applyFill="1" applyBorder="1" applyAlignment="1" applyProtection="1">
      <alignment vertical="center"/>
      <protection hidden="1"/>
    </xf>
    <xf numFmtId="2" fontId="63" fillId="29" borderId="25" xfId="34" applyNumberFormat="1" applyFont="1" applyFill="1" applyBorder="1" applyAlignment="1" applyProtection="1">
      <alignment horizontal="center" vertical="center"/>
      <protection hidden="1"/>
    </xf>
    <xf numFmtId="2" fontId="63" fillId="29" borderId="26" xfId="0" applyNumberFormat="1" applyFont="1" applyFill="1" applyBorder="1" applyAlignment="1" applyProtection="1">
      <alignment horizontal="center"/>
      <protection hidden="1"/>
    </xf>
    <xf numFmtId="2" fontId="63" fillId="29" borderId="10" xfId="0" applyNumberFormat="1" applyFont="1" applyFill="1" applyBorder="1" applyAlignment="1" applyProtection="1">
      <alignment horizontal="center"/>
      <protection hidden="1"/>
    </xf>
    <xf numFmtId="188" fontId="63" fillId="26" borderId="26" xfId="0" applyNumberFormat="1" applyFont="1" applyFill="1" applyBorder="1" applyAlignment="1" applyProtection="1">
      <alignment horizontal="center"/>
      <protection hidden="1"/>
    </xf>
    <xf numFmtId="188" fontId="63" fillId="26" borderId="10" xfId="0" applyNumberFormat="1" applyFont="1" applyFill="1" applyBorder="1" applyAlignment="1" applyProtection="1">
      <alignment horizontal="center"/>
      <protection hidden="1"/>
    </xf>
    <xf numFmtId="2" fontId="63" fillId="26" borderId="26" xfId="0" applyNumberFormat="1" applyFont="1" applyFill="1" applyBorder="1" applyAlignment="1" applyProtection="1">
      <alignment horizontal="center"/>
      <protection hidden="1"/>
    </xf>
    <xf numFmtId="2" fontId="63" fillId="26" borderId="10" xfId="0" applyNumberFormat="1" applyFont="1" applyFill="1" applyBorder="1" applyAlignment="1" applyProtection="1">
      <alignment horizontal="center"/>
      <protection hidden="1"/>
    </xf>
    <xf numFmtId="188" fontId="33" fillId="26" borderId="26" xfId="0" applyNumberFormat="1" applyFont="1" applyFill="1" applyBorder="1" applyAlignment="1" applyProtection="1">
      <alignment horizontal="center"/>
      <protection hidden="1"/>
    </xf>
    <xf numFmtId="2" fontId="33" fillId="26" borderId="26" xfId="0" applyNumberFormat="1" applyFont="1" applyFill="1" applyBorder="1" applyAlignment="1" applyProtection="1">
      <alignment horizontal="center"/>
      <protection hidden="1"/>
    </xf>
    <xf numFmtId="190" fontId="63" fillId="26" borderId="26" xfId="0" applyNumberFormat="1" applyFont="1" applyFill="1" applyBorder="1" applyAlignment="1" applyProtection="1">
      <alignment horizontal="center"/>
      <protection hidden="1"/>
    </xf>
    <xf numFmtId="49" fontId="63" fillId="26" borderId="10" xfId="0" applyNumberFormat="1" applyFont="1" applyFill="1" applyBorder="1" applyAlignment="1" applyProtection="1">
      <alignment vertical="center"/>
      <protection hidden="1"/>
    </xf>
    <xf numFmtId="49" fontId="33" fillId="26" borderId="10" xfId="0" applyNumberFormat="1" applyFont="1" applyFill="1" applyBorder="1" applyAlignment="1" applyProtection="1">
      <alignment vertical="center"/>
      <protection hidden="1"/>
    </xf>
    <xf numFmtId="0" fontId="33" fillId="26" borderId="10" xfId="0" applyNumberFormat="1" applyFont="1" applyFill="1" applyBorder="1" applyAlignment="1" applyProtection="1">
      <alignment vertical="center"/>
      <protection hidden="1"/>
    </xf>
    <xf numFmtId="0" fontId="33" fillId="26" borderId="49"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82" fillId="0" borderId="0" xfId="43" applyFont="1" applyFill="1" applyProtection="1">
      <protection hidden="1"/>
    </xf>
    <xf numFmtId="0" fontId="23" fillId="26" borderId="25" xfId="0" applyNumberFormat="1" applyFont="1" applyFill="1" applyBorder="1" applyAlignment="1" applyProtection="1">
      <alignment horizontal="left" vertical="center"/>
      <protection hidden="1"/>
    </xf>
    <xf numFmtId="0" fontId="63" fillId="26" borderId="49" xfId="0" applyFont="1" applyFill="1" applyBorder="1" applyAlignment="1" applyProtection="1">
      <alignment horizontal="right" vertical="center"/>
      <protection hidden="1"/>
    </xf>
    <xf numFmtId="188" fontId="88" fillId="26" borderId="10" xfId="34" applyNumberFormat="1" applyFont="1" applyFill="1" applyBorder="1" applyAlignment="1" applyProtection="1">
      <alignment horizontal="center" vertical="center"/>
      <protection hidden="1"/>
    </xf>
    <xf numFmtId="2" fontId="88" fillId="26" borderId="26" xfId="34" applyNumberFormat="1" applyFont="1" applyFill="1" applyBorder="1" applyAlignment="1" applyProtection="1">
      <alignment horizontal="center" vertical="center"/>
      <protection hidden="1"/>
    </xf>
    <xf numFmtId="2" fontId="88" fillId="26" borderId="10" xfId="34" applyNumberFormat="1" applyFont="1" applyFill="1" applyBorder="1" applyAlignment="1" applyProtection="1">
      <alignment horizontal="center" vertical="center"/>
      <protection hidden="1"/>
    </xf>
    <xf numFmtId="0" fontId="33" fillId="26" borderId="0" xfId="0" applyFont="1" applyFill="1" applyBorder="1" applyAlignment="1" applyProtection="1">
      <alignment horizontal="center" vertical="center"/>
      <protection hidden="1"/>
    </xf>
    <xf numFmtId="0" fontId="33" fillId="26" borderId="23" xfId="0" applyFont="1" applyFill="1" applyBorder="1" applyAlignment="1" applyProtection="1">
      <alignment horizontal="right" vertical="center"/>
      <protection hidden="1"/>
    </xf>
    <xf numFmtId="177" fontId="33" fillId="26" borderId="27" xfId="0" applyNumberFormat="1" applyFont="1" applyFill="1" applyBorder="1" applyProtection="1">
      <alignment vertical="center"/>
      <protection hidden="1"/>
    </xf>
    <xf numFmtId="192" fontId="63" fillId="26" borderId="10" xfId="34" applyNumberFormat="1" applyFont="1" applyFill="1" applyBorder="1" applyAlignment="1" applyProtection="1">
      <alignment horizontal="center" vertical="center"/>
      <protection hidden="1"/>
    </xf>
    <xf numFmtId="2" fontId="33" fillId="40" borderId="10" xfId="34" applyNumberFormat="1" applyFont="1" applyFill="1" applyBorder="1" applyAlignment="1" applyProtection="1">
      <alignment horizontal="center" vertical="center"/>
      <protection hidden="1"/>
    </xf>
    <xf numFmtId="0" fontId="0" fillId="0" borderId="51" xfId="0" applyBorder="1" applyAlignment="1">
      <alignment vertical="top"/>
    </xf>
    <xf numFmtId="0" fontId="0" fillId="0" borderId="56" xfId="0" applyBorder="1" applyAlignment="1">
      <alignment vertical="top"/>
    </xf>
    <xf numFmtId="0" fontId="0" fillId="0" borderId="50" xfId="0" applyBorder="1" applyAlignment="1">
      <alignment vertical="top"/>
    </xf>
    <xf numFmtId="0" fontId="0" fillId="0" borderId="25" xfId="0" applyBorder="1" applyAlignment="1">
      <alignment vertical="top"/>
    </xf>
    <xf numFmtId="0" fontId="0" fillId="0" borderId="54" xfId="0" applyBorder="1" applyAlignment="1">
      <alignment vertical="top"/>
    </xf>
    <xf numFmtId="0" fontId="0" fillId="0" borderId="49" xfId="0" applyBorder="1" applyAlignment="1">
      <alignment vertical="top"/>
    </xf>
    <xf numFmtId="0" fontId="0" fillId="0" borderId="15" xfId="0" applyBorder="1" applyAlignment="1">
      <alignment vertical="top"/>
    </xf>
    <xf numFmtId="0" fontId="0" fillId="0" borderId="55" xfId="0" applyFill="1" applyBorder="1" applyAlignment="1">
      <alignment vertical="top"/>
    </xf>
    <xf numFmtId="0" fontId="0" fillId="0" borderId="54" xfId="0" applyBorder="1">
      <alignment vertical="center"/>
    </xf>
    <xf numFmtId="0" fontId="0" fillId="0" borderId="25" xfId="0" applyFill="1" applyBorder="1" applyAlignment="1">
      <alignment vertical="top"/>
    </xf>
    <xf numFmtId="0" fontId="0" fillId="0" borderId="63" xfId="0" applyBorder="1" applyAlignment="1">
      <alignment vertical="top"/>
    </xf>
    <xf numFmtId="0" fontId="33" fillId="0" borderId="49" xfId="0" applyFont="1" applyFill="1" applyBorder="1" applyAlignment="1" applyProtection="1">
      <alignment horizontal="left" vertical="center"/>
      <protection locked="0"/>
    </xf>
    <xf numFmtId="0" fontId="31" fillId="27" borderId="0" xfId="0" applyFont="1" applyFill="1" applyBorder="1" applyAlignment="1" applyProtection="1">
      <alignment horizontal="center" vertical="center"/>
      <protection hidden="1"/>
    </xf>
    <xf numFmtId="0" fontId="41" fillId="26" borderId="41" xfId="28" applyFont="1" applyFill="1" applyBorder="1" applyAlignment="1" applyProtection="1">
      <alignment horizontal="left" vertical="center" indent="1"/>
      <protection hidden="1"/>
    </xf>
    <xf numFmtId="0" fontId="33" fillId="26" borderId="49" xfId="0" applyFont="1" applyFill="1" applyBorder="1" applyAlignment="1" applyProtection="1">
      <alignment horizontal="left" vertical="top"/>
      <protection hidden="1"/>
    </xf>
    <xf numFmtId="0" fontId="33" fillId="26" borderId="56" xfId="0" applyFont="1" applyFill="1" applyBorder="1" applyAlignment="1" applyProtection="1">
      <alignment horizontal="left" vertical="top"/>
      <protection hidden="1"/>
    </xf>
    <xf numFmtId="0" fontId="28" fillId="26" borderId="0" xfId="0" applyFont="1" applyFill="1" applyBorder="1" applyAlignment="1" applyProtection="1">
      <alignment horizontal="right" vertical="center"/>
      <protection hidden="1"/>
    </xf>
    <xf numFmtId="178" fontId="28" fillId="26" borderId="24" xfId="0" applyNumberFormat="1" applyFont="1" applyFill="1" applyBorder="1" applyAlignment="1" applyProtection="1">
      <alignment horizontal="left" vertical="center"/>
    </xf>
    <xf numFmtId="0" fontId="35" fillId="0" borderId="10" xfId="0" applyFont="1" applyFill="1" applyBorder="1" applyAlignment="1" applyProtection="1">
      <alignment horizontal="center" vertical="center"/>
      <protection locked="0" hidden="1"/>
    </xf>
    <xf numFmtId="178" fontId="0" fillId="0" borderId="10" xfId="0" applyNumberFormat="1" applyBorder="1" applyAlignment="1">
      <alignment vertical="top"/>
    </xf>
    <xf numFmtId="0" fontId="0" fillId="0" borderId="50" xfId="0" applyBorder="1">
      <alignment vertical="center"/>
    </xf>
    <xf numFmtId="40" fontId="0" fillId="0" borderId="0" xfId="0" applyNumberFormat="1">
      <alignment vertical="center"/>
    </xf>
    <xf numFmtId="178" fontId="0" fillId="0" borderId="0" xfId="0" applyNumberFormat="1">
      <alignment vertical="center"/>
    </xf>
    <xf numFmtId="182" fontId="36" fillId="0" borderId="99" xfId="0" applyNumberFormat="1" applyFont="1" applyFill="1" applyBorder="1" applyAlignment="1" applyProtection="1">
      <alignment horizontal="center" vertical="center"/>
      <protection hidden="1"/>
    </xf>
    <xf numFmtId="182" fontId="36" fillId="26" borderId="148" xfId="0" applyNumberFormat="1" applyFont="1" applyFill="1" applyBorder="1" applyAlignment="1" applyProtection="1">
      <alignment horizontal="center" vertical="center"/>
      <protection hidden="1"/>
    </xf>
    <xf numFmtId="179" fontId="37" fillId="0" borderId="26" xfId="0" applyNumberFormat="1" applyFont="1" applyFill="1" applyBorder="1" applyAlignment="1" applyProtection="1">
      <alignment horizontal="left" wrapText="1"/>
      <protection locked="0"/>
    </xf>
    <xf numFmtId="179" fontId="28" fillId="0" borderId="74" xfId="0" applyNumberFormat="1" applyFont="1" applyFill="1" applyBorder="1" applyAlignment="1" applyProtection="1">
      <alignment horizontal="right" vertical="center" wrapText="1"/>
      <protection locked="0"/>
    </xf>
    <xf numFmtId="179" fontId="28" fillId="0" borderId="49" xfId="0" applyNumberFormat="1" applyFont="1" applyFill="1" applyBorder="1" applyAlignment="1" applyProtection="1">
      <alignment horizontal="right" vertical="center" wrapText="1"/>
      <protection locked="0"/>
    </xf>
    <xf numFmtId="185" fontId="28" fillId="0" borderId="49" xfId="0" applyNumberFormat="1" applyFont="1" applyFill="1" applyBorder="1" applyAlignment="1" applyProtection="1">
      <alignment horizontal="left" vertical="center" wrapText="1"/>
      <protection locked="0"/>
    </xf>
    <xf numFmtId="182" fontId="36" fillId="26" borderId="139" xfId="0" applyNumberFormat="1" applyFont="1" applyFill="1" applyBorder="1" applyAlignment="1" applyProtection="1">
      <alignment horizontal="center" vertical="center"/>
      <protection hidden="1"/>
    </xf>
    <xf numFmtId="0" fontId="0" fillId="0" borderId="0" xfId="0">
      <alignment vertical="center"/>
    </xf>
    <xf numFmtId="176" fontId="29" fillId="0" borderId="135" xfId="0" applyNumberFormat="1" applyFont="1" applyFill="1" applyBorder="1" applyAlignment="1" applyProtection="1">
      <alignment horizontal="center" vertical="center"/>
      <protection hidden="1"/>
    </xf>
    <xf numFmtId="2" fontId="33" fillId="0" borderId="0" xfId="0" applyNumberFormat="1" applyFont="1" applyFill="1" applyBorder="1" applyAlignment="1" applyProtection="1">
      <alignment horizontal="center"/>
      <protection hidden="1"/>
    </xf>
    <xf numFmtId="2" fontId="33" fillId="0" borderId="0" xfId="0" applyNumberFormat="1" applyFont="1" applyFill="1" applyBorder="1" applyAlignment="1" applyProtection="1">
      <alignment horizontal="center" vertical="top" shrinkToFit="1"/>
      <protection hidden="1"/>
    </xf>
    <xf numFmtId="40" fontId="33" fillId="0" borderId="0" xfId="34" applyNumberFormat="1" applyFont="1" applyFill="1" applyBorder="1" applyAlignment="1" applyProtection="1">
      <alignment horizontal="center" vertical="top"/>
      <protection hidden="1"/>
    </xf>
    <xf numFmtId="2" fontId="63" fillId="0" borderId="0" xfId="0" applyNumberFormat="1" applyFont="1" applyFill="1" applyBorder="1" applyAlignment="1" applyProtection="1">
      <alignment horizontal="center" vertical="top"/>
      <protection hidden="1"/>
    </xf>
    <xf numFmtId="2" fontId="63" fillId="0" borderId="0" xfId="34" applyNumberFormat="1" applyFont="1" applyFill="1" applyBorder="1" applyAlignment="1" applyProtection="1">
      <alignment horizontal="center" vertical="center"/>
      <protection hidden="1"/>
    </xf>
    <xf numFmtId="2" fontId="63" fillId="0" borderId="0" xfId="34" applyNumberFormat="1" applyFont="1" applyFill="1" applyBorder="1" applyAlignment="1" applyProtection="1">
      <alignment horizontal="center"/>
      <protection hidden="1"/>
    </xf>
    <xf numFmtId="2" fontId="33" fillId="0" borderId="0" xfId="34" applyNumberFormat="1" applyFont="1" applyFill="1" applyBorder="1" applyAlignment="1" applyProtection="1">
      <alignment horizontal="center" vertical="center"/>
      <protection hidden="1"/>
    </xf>
    <xf numFmtId="177" fontId="33" fillId="0" borderId="0" xfId="34" applyNumberFormat="1" applyFont="1" applyFill="1" applyBorder="1" applyAlignment="1" applyProtection="1">
      <alignment horizontal="center" vertical="center"/>
      <protection hidden="1"/>
    </xf>
    <xf numFmtId="177" fontId="63" fillId="0" borderId="0" xfId="34" applyNumberFormat="1" applyFont="1" applyFill="1" applyBorder="1" applyAlignment="1" applyProtection="1">
      <alignment horizontal="center"/>
      <protection hidden="1"/>
    </xf>
    <xf numFmtId="2" fontId="33" fillId="0" borderId="0" xfId="34" applyNumberFormat="1" applyFont="1" applyFill="1" applyBorder="1" applyAlignment="1" applyProtection="1">
      <alignment horizontal="center"/>
      <protection hidden="1"/>
    </xf>
    <xf numFmtId="2" fontId="63" fillId="0" borderId="0" xfId="0" applyNumberFormat="1" applyFont="1" applyFill="1" applyBorder="1" applyAlignment="1" applyProtection="1">
      <alignment horizontal="center"/>
      <protection hidden="1"/>
    </xf>
    <xf numFmtId="0" fontId="0" fillId="0" borderId="0" xfId="0">
      <alignment vertical="center"/>
    </xf>
    <xf numFmtId="179" fontId="45" fillId="33" borderId="59" xfId="0" applyNumberFormat="1" applyFont="1" applyFill="1" applyBorder="1" applyAlignment="1" applyProtection="1">
      <alignment horizontal="left" vertical="center"/>
      <protection hidden="1"/>
    </xf>
    <xf numFmtId="179" fontId="51" fillId="33" borderId="68" xfId="0" applyNumberFormat="1" applyFont="1" applyFill="1" applyBorder="1" applyAlignment="1" applyProtection="1">
      <alignment horizontal="left" vertical="center"/>
      <protection hidden="1"/>
    </xf>
    <xf numFmtId="189" fontId="33" fillId="26" borderId="50" xfId="0" applyNumberFormat="1" applyFont="1" applyFill="1" applyBorder="1" applyAlignment="1" applyProtection="1">
      <alignment horizontal="center" vertical="center"/>
      <protection hidden="1"/>
    </xf>
    <xf numFmtId="182" fontId="15" fillId="26" borderId="89" xfId="0" applyNumberFormat="1" applyFont="1" applyFill="1" applyBorder="1" applyAlignment="1" applyProtection="1">
      <alignment horizontal="center" vertical="top" wrapText="1"/>
      <protection hidden="1"/>
    </xf>
    <xf numFmtId="189" fontId="36" fillId="30" borderId="150" xfId="0" applyNumberFormat="1" applyFont="1" applyFill="1" applyBorder="1" applyAlignment="1" applyProtection="1">
      <alignment horizontal="center" vertical="center"/>
      <protection hidden="1"/>
    </xf>
    <xf numFmtId="182" fontId="46" fillId="30" borderId="125" xfId="0" applyNumberFormat="1" applyFont="1" applyFill="1" applyBorder="1" applyAlignment="1" applyProtection="1">
      <alignment horizontal="center" vertical="center"/>
      <protection hidden="1"/>
    </xf>
    <xf numFmtId="193" fontId="36" fillId="29" borderId="151" xfId="0" applyNumberFormat="1" applyFont="1" applyFill="1" applyBorder="1" applyAlignment="1" applyProtection="1">
      <alignment horizontal="center" vertical="center"/>
      <protection hidden="1"/>
    </xf>
    <xf numFmtId="182" fontId="64" fillId="26" borderId="154" xfId="0" applyNumberFormat="1" applyFont="1" applyFill="1" applyBorder="1" applyAlignment="1" applyProtection="1">
      <alignment horizontal="center" vertical="center"/>
      <protection hidden="1"/>
    </xf>
    <xf numFmtId="2" fontId="28" fillId="0" borderId="10" xfId="0" applyNumberFormat="1" applyFont="1" applyFill="1" applyBorder="1" applyAlignment="1" applyProtection="1">
      <alignment horizontal="center" vertical="justify"/>
      <protection hidden="1"/>
    </xf>
    <xf numFmtId="177" fontId="28" fillId="0" borderId="155" xfId="0" applyNumberFormat="1" applyFont="1" applyFill="1" applyBorder="1" applyAlignment="1" applyProtection="1">
      <alignment horizontal="center" vertical="justify"/>
      <protection hidden="1"/>
    </xf>
    <xf numFmtId="189" fontId="33" fillId="26" borderId="51" xfId="0" applyNumberFormat="1" applyFont="1" applyFill="1" applyBorder="1" applyAlignment="1" applyProtection="1">
      <alignment horizontal="center" vertical="center"/>
      <protection hidden="1"/>
    </xf>
    <xf numFmtId="189" fontId="36" fillId="30" borderId="157" xfId="0" applyNumberFormat="1" applyFont="1" applyFill="1" applyBorder="1" applyAlignment="1" applyProtection="1">
      <alignment horizontal="center" vertical="center"/>
      <protection hidden="1"/>
    </xf>
    <xf numFmtId="193" fontId="36" fillId="29" borderId="158" xfId="0" applyNumberFormat="1" applyFont="1" applyFill="1" applyBorder="1" applyAlignment="1" applyProtection="1">
      <alignment horizontal="center" vertical="center"/>
      <protection hidden="1"/>
    </xf>
    <xf numFmtId="0" fontId="28" fillId="26" borderId="70" xfId="0" applyFont="1" applyFill="1" applyBorder="1" applyAlignment="1" applyProtection="1">
      <alignment horizontal="centerContinuous" vertical="center" shrinkToFit="1"/>
      <protection hidden="1"/>
    </xf>
    <xf numFmtId="0" fontId="6" fillId="26" borderId="71" xfId="0" applyFont="1" applyFill="1" applyBorder="1" applyAlignment="1" applyProtection="1">
      <alignment horizontal="centerContinuous" vertical="center"/>
      <protection hidden="1"/>
    </xf>
    <xf numFmtId="182" fontId="26" fillId="26" borderId="160" xfId="0" applyNumberFormat="1" applyFont="1" applyFill="1" applyBorder="1" applyAlignment="1" applyProtection="1">
      <alignment horizontal="center" vertical="center" wrapText="1"/>
      <protection hidden="1"/>
    </xf>
    <xf numFmtId="182" fontId="47" fillId="26" borderId="131" xfId="0" applyNumberFormat="1" applyFont="1" applyFill="1" applyBorder="1" applyAlignment="1" applyProtection="1">
      <alignment horizontal="center" vertical="center" wrapText="1"/>
      <protection hidden="1"/>
    </xf>
    <xf numFmtId="179" fontId="37" fillId="30" borderId="161" xfId="0" applyNumberFormat="1" applyFont="1" applyFill="1" applyBorder="1" applyAlignment="1" applyProtection="1">
      <alignment horizontal="left"/>
      <protection hidden="1"/>
    </xf>
    <xf numFmtId="189" fontId="49" fillId="30" borderId="162" xfId="0" applyNumberFormat="1" applyFont="1" applyFill="1" applyBorder="1" applyAlignment="1" applyProtection="1">
      <alignment horizontal="center" vertical="center"/>
      <protection hidden="1"/>
    </xf>
    <xf numFmtId="179" fontId="37" fillId="29" borderId="163" xfId="0" applyNumberFormat="1" applyFont="1" applyFill="1" applyBorder="1" applyAlignment="1" applyProtection="1">
      <alignment horizontal="left"/>
      <protection hidden="1"/>
    </xf>
    <xf numFmtId="189" fontId="64" fillId="29" borderId="164" xfId="0" applyNumberFormat="1" applyFont="1" applyFill="1" applyBorder="1" applyAlignment="1" applyProtection="1">
      <alignment horizontal="center" vertical="center"/>
      <protection hidden="1"/>
    </xf>
    <xf numFmtId="182" fontId="36" fillId="26" borderId="165" xfId="0" applyNumberFormat="1" applyFont="1" applyFill="1" applyBorder="1" applyAlignment="1" applyProtection="1">
      <alignment horizontal="center" vertical="center"/>
      <protection hidden="1"/>
    </xf>
    <xf numFmtId="189" fontId="67" fillId="26" borderId="153" xfId="0" applyNumberFormat="1" applyFont="1" applyFill="1" applyBorder="1" applyAlignment="1" applyProtection="1">
      <alignment horizontal="center" vertical="center"/>
      <protection hidden="1"/>
    </xf>
    <xf numFmtId="40" fontId="0" fillId="0" borderId="10" xfId="34" applyNumberFormat="1" applyFont="1" applyBorder="1">
      <alignment vertical="center"/>
    </xf>
    <xf numFmtId="2" fontId="0" fillId="0" borderId="10" xfId="0" applyNumberFormat="1" applyBorder="1">
      <alignment vertical="center"/>
    </xf>
    <xf numFmtId="182" fontId="36" fillId="26" borderId="145" xfId="0" applyNumberFormat="1" applyFont="1" applyFill="1" applyBorder="1" applyAlignment="1" applyProtection="1">
      <alignment horizontal="center" vertical="center"/>
      <protection hidden="1"/>
    </xf>
    <xf numFmtId="193" fontId="36" fillId="42" borderId="152" xfId="0" applyNumberFormat="1" applyFont="1" applyFill="1" applyBorder="1" applyAlignment="1" applyProtection="1">
      <alignment horizontal="center" vertical="center"/>
      <protection locked="0"/>
    </xf>
    <xf numFmtId="193" fontId="36" fillId="42" borderId="159" xfId="0" applyNumberFormat="1" applyFont="1" applyFill="1" applyBorder="1" applyAlignment="1" applyProtection="1">
      <alignment horizontal="center" vertical="center"/>
      <protection locked="0"/>
    </xf>
    <xf numFmtId="193" fontId="36" fillId="42" borderId="10" xfId="0" applyNumberFormat="1" applyFont="1" applyFill="1" applyBorder="1" applyAlignment="1" applyProtection="1">
      <alignment horizontal="center" vertical="center"/>
      <protection locked="0"/>
    </xf>
    <xf numFmtId="0" fontId="0" fillId="0" borderId="0" xfId="0">
      <alignment vertical="center"/>
    </xf>
    <xf numFmtId="176" fontId="44" fillId="35" borderId="50" xfId="0" applyNumberFormat="1" applyFont="1" applyFill="1" applyBorder="1" applyAlignment="1" applyProtection="1">
      <alignment horizontal="center" vertical="center"/>
      <protection hidden="1"/>
    </xf>
    <xf numFmtId="0" fontId="67" fillId="0" borderId="50" xfId="0" applyNumberFormat="1" applyFont="1" applyFill="1" applyBorder="1" applyAlignment="1" applyProtection="1">
      <alignment horizontal="center" vertical="center"/>
      <protection hidden="1"/>
    </xf>
    <xf numFmtId="0" fontId="44" fillId="0" borderId="50" xfId="0" applyNumberFormat="1" applyFont="1" applyBorder="1" applyAlignment="1" applyProtection="1">
      <alignment horizontal="center" vertical="center"/>
      <protection hidden="1"/>
    </xf>
    <xf numFmtId="0" fontId="26" fillId="0" borderId="50" xfId="0" applyNumberFormat="1" applyFont="1" applyFill="1" applyBorder="1" applyAlignment="1" applyProtection="1">
      <alignment horizontal="center" vertical="justify"/>
      <protection hidden="1"/>
    </xf>
    <xf numFmtId="0" fontId="26" fillId="0" borderId="59" xfId="0" applyFont="1" applyFill="1" applyBorder="1" applyAlignment="1" applyProtection="1">
      <alignment horizontal="center" vertical="justify"/>
      <protection hidden="1"/>
    </xf>
    <xf numFmtId="0" fontId="0" fillId="0" borderId="59" xfId="0" applyBorder="1">
      <alignment vertical="center"/>
    </xf>
    <xf numFmtId="0" fontId="44" fillId="0" borderId="146" xfId="0" applyNumberFormat="1" applyFont="1" applyBorder="1" applyAlignment="1" applyProtection="1">
      <alignment horizontal="center" vertical="center"/>
      <protection hidden="1"/>
    </xf>
    <xf numFmtId="0" fontId="64" fillId="0" borderId="146" xfId="0" applyNumberFormat="1" applyFont="1" applyFill="1" applyBorder="1" applyAlignment="1" applyProtection="1">
      <alignment horizontal="center" vertical="center"/>
      <protection hidden="1"/>
    </xf>
    <xf numFmtId="0" fontId="26" fillId="0" borderId="146" xfId="0" applyNumberFormat="1" applyFont="1" applyFill="1" applyBorder="1" applyAlignment="1" applyProtection="1">
      <alignment horizontal="center" vertical="justify"/>
      <protection hidden="1"/>
    </xf>
    <xf numFmtId="0" fontId="29" fillId="0" borderId="146" xfId="0" applyFont="1" applyFill="1" applyBorder="1" applyProtection="1">
      <alignment vertical="center"/>
      <protection hidden="1"/>
    </xf>
    <xf numFmtId="0" fontId="29" fillId="0" borderId="59" xfId="0" applyFont="1" applyFill="1" applyBorder="1" applyProtection="1">
      <alignment vertical="center"/>
      <protection hidden="1"/>
    </xf>
    <xf numFmtId="193" fontId="36" fillId="29" borderId="150" xfId="0" applyNumberFormat="1" applyFont="1" applyFill="1" applyBorder="1" applyAlignment="1" applyProtection="1">
      <alignment horizontal="center" vertical="center"/>
      <protection hidden="1"/>
    </xf>
    <xf numFmtId="193" fontId="36" fillId="29" borderId="157" xfId="0" applyNumberFormat="1" applyFont="1" applyFill="1" applyBorder="1" applyAlignment="1" applyProtection="1">
      <alignment horizontal="center" vertical="center"/>
      <protection hidden="1"/>
    </xf>
    <xf numFmtId="179" fontId="37" fillId="29" borderId="161" xfId="0" applyNumberFormat="1" applyFont="1" applyFill="1" applyBorder="1" applyAlignment="1" applyProtection="1">
      <alignment horizontal="left"/>
      <protection hidden="1"/>
    </xf>
    <xf numFmtId="189" fontId="64" fillId="29" borderId="162" xfId="0" applyNumberFormat="1" applyFont="1" applyFill="1" applyBorder="1" applyAlignment="1" applyProtection="1">
      <alignment horizontal="center" vertical="center"/>
      <protection hidden="1"/>
    </xf>
    <xf numFmtId="0" fontId="23" fillId="26" borderId="61" xfId="0" applyNumberFormat="1" applyFont="1" applyFill="1" applyBorder="1" applyAlignment="1" applyProtection="1">
      <alignment vertical="top"/>
      <protection hidden="1"/>
    </xf>
    <xf numFmtId="0" fontId="47" fillId="26" borderId="0" xfId="0" applyFont="1" applyFill="1" applyBorder="1" applyAlignment="1" applyProtection="1">
      <alignment horizontal="left" vertical="top"/>
      <protection hidden="1"/>
    </xf>
    <xf numFmtId="0" fontId="56" fillId="26" borderId="0" xfId="0" applyFont="1" applyFill="1" applyBorder="1" applyAlignment="1" applyProtection="1">
      <alignment vertical="top"/>
      <protection hidden="1"/>
    </xf>
    <xf numFmtId="0" fontId="57" fillId="26" borderId="0" xfId="0" applyFont="1" applyFill="1" applyBorder="1" applyAlignment="1" applyProtection="1">
      <alignment vertical="top"/>
      <protection hidden="1"/>
    </xf>
    <xf numFmtId="0" fontId="57" fillId="26" borderId="62" xfId="0" applyFont="1" applyFill="1" applyBorder="1" applyAlignment="1" applyProtection="1">
      <alignment vertical="top"/>
      <protection hidden="1"/>
    </xf>
    <xf numFmtId="0" fontId="45" fillId="30" borderId="119" xfId="0" applyNumberFormat="1" applyFont="1" applyFill="1" applyBorder="1" applyAlignment="1" applyProtection="1">
      <alignment vertical="center"/>
      <protection hidden="1"/>
    </xf>
    <xf numFmtId="0" fontId="62" fillId="30" borderId="120" xfId="0" applyNumberFormat="1" applyFont="1" applyFill="1" applyBorder="1" applyAlignment="1" applyProtection="1">
      <alignment horizontal="left" vertical="center"/>
      <protection hidden="1"/>
    </xf>
    <xf numFmtId="181" fontId="61" fillId="30" borderId="120" xfId="0" applyNumberFormat="1" applyFont="1" applyFill="1" applyBorder="1" applyAlignment="1" applyProtection="1">
      <alignment horizontal="center" vertical="center"/>
      <protection hidden="1"/>
    </xf>
    <xf numFmtId="181" fontId="45" fillId="30" borderId="120" xfId="0" applyNumberFormat="1" applyFont="1" applyFill="1" applyBorder="1" applyAlignment="1" applyProtection="1">
      <alignment horizontal="center" vertical="center"/>
      <protection hidden="1"/>
    </xf>
    <xf numFmtId="181" fontId="45" fillId="30" borderId="121" xfId="0" applyNumberFormat="1" applyFont="1" applyFill="1" applyBorder="1" applyAlignment="1" applyProtection="1">
      <alignment horizontal="center" vertical="center"/>
      <protection hidden="1"/>
    </xf>
    <xf numFmtId="193" fontId="36" fillId="29" borderId="161" xfId="0" applyNumberFormat="1" applyFont="1" applyFill="1" applyBorder="1" applyAlignment="1" applyProtection="1">
      <alignment horizontal="center" vertical="center"/>
      <protection hidden="1"/>
    </xf>
    <xf numFmtId="0" fontId="63" fillId="26" borderId="52" xfId="0" applyFont="1" applyFill="1" applyBorder="1" applyAlignment="1" applyProtection="1">
      <alignment horizontal="left" vertical="center"/>
      <protection hidden="1"/>
    </xf>
    <xf numFmtId="182" fontId="0" fillId="0" borderId="0" xfId="0" applyNumberFormat="1">
      <alignment vertical="center"/>
    </xf>
    <xf numFmtId="2" fontId="0" fillId="41" borderId="10" xfId="0" applyNumberFormat="1" applyFill="1" applyBorder="1">
      <alignment vertical="center"/>
    </xf>
    <xf numFmtId="179" fontId="28" fillId="26" borderId="146" xfId="0" applyNumberFormat="1" applyFont="1" applyFill="1" applyBorder="1" applyAlignment="1" applyProtection="1">
      <alignment horizontal="center" vertical="center"/>
      <protection hidden="1"/>
    </xf>
    <xf numFmtId="179" fontId="28" fillId="26" borderId="156" xfId="0" applyNumberFormat="1" applyFont="1" applyFill="1" applyBorder="1" applyAlignment="1" applyProtection="1">
      <alignment horizontal="center" vertical="center"/>
      <protection hidden="1"/>
    </xf>
    <xf numFmtId="179" fontId="28" fillId="26" borderId="146" xfId="0" applyNumberFormat="1" applyFont="1" applyFill="1" applyBorder="1" applyAlignment="1" applyProtection="1">
      <alignment horizontal="center" vertical="center" wrapText="1"/>
      <protection hidden="1"/>
    </xf>
    <xf numFmtId="0" fontId="0" fillId="0" borderId="0" xfId="0" applyAlignment="1">
      <alignment vertical="center"/>
    </xf>
    <xf numFmtId="188" fontId="63" fillId="43" borderId="10" xfId="34" applyNumberFormat="1" applyFont="1" applyFill="1" applyBorder="1" applyAlignment="1" applyProtection="1">
      <alignment horizontal="center" vertical="center"/>
      <protection hidden="1"/>
    </xf>
    <xf numFmtId="0" fontId="0" fillId="0" borderId="0" xfId="0">
      <alignment vertical="center"/>
    </xf>
    <xf numFmtId="0" fontId="37" fillId="26" borderId="0" xfId="0" applyFont="1" applyFill="1" applyBorder="1" applyAlignment="1" applyProtection="1">
      <alignment horizontal="left" vertical="center"/>
      <protection hidden="1"/>
    </xf>
    <xf numFmtId="179" fontId="28" fillId="0" borderId="61" xfId="0" applyNumberFormat="1"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179" fontId="28" fillId="0" borderId="78" xfId="0" applyNumberFormat="1" applyFont="1" applyFill="1"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0" xfId="0" applyFont="1" applyBorder="1" applyAlignment="1">
      <alignment horizontal="left" vertical="center"/>
    </xf>
    <xf numFmtId="0" fontId="0" fillId="0" borderId="0" xfId="0" applyBorder="1" applyAlignment="1">
      <alignment horizontal="right" vertical="top"/>
    </xf>
    <xf numFmtId="0" fontId="0" fillId="0" borderId="0" xfId="0" applyBorder="1" applyAlignment="1">
      <alignment vertical="top"/>
    </xf>
    <xf numFmtId="0" fontId="0" fillId="44" borderId="178" xfId="0" applyNumberFormat="1" applyFill="1" applyBorder="1" applyAlignment="1">
      <alignment horizontal="center" vertical="center"/>
    </xf>
    <xf numFmtId="194" fontId="0" fillId="44" borderId="179" xfId="0" applyNumberFormat="1" applyFill="1" applyBorder="1" applyAlignment="1">
      <alignment horizontal="center" vertical="center"/>
    </xf>
    <xf numFmtId="194" fontId="0" fillId="44" borderId="180" xfId="0" applyNumberFormat="1" applyFill="1" applyBorder="1" applyAlignment="1">
      <alignment horizontal="center" vertical="center"/>
    </xf>
    <xf numFmtId="194" fontId="0" fillId="44" borderId="181" xfId="0" applyNumberFormat="1" applyFill="1" applyBorder="1" applyAlignment="1">
      <alignment horizontal="center" vertical="center"/>
    </xf>
    <xf numFmtId="194" fontId="0" fillId="44" borderId="182" xfId="0" applyNumberFormat="1" applyFill="1" applyBorder="1" applyAlignment="1">
      <alignment vertical="center"/>
    </xf>
    <xf numFmtId="0" fontId="0" fillId="31" borderId="183" xfId="0" applyNumberFormat="1" applyFill="1" applyBorder="1" applyAlignment="1">
      <alignment horizontal="center"/>
    </xf>
    <xf numFmtId="194" fontId="0" fillId="31" borderId="184" xfId="0" applyNumberFormat="1" applyFont="1" applyFill="1" applyBorder="1" applyAlignment="1">
      <alignment horizontal="center" vertical="center" wrapText="1"/>
    </xf>
    <xf numFmtId="194" fontId="0" fillId="31" borderId="185" xfId="0" applyNumberFormat="1" applyFont="1" applyFill="1" applyBorder="1" applyAlignment="1">
      <alignment horizontal="center" vertical="center" wrapText="1"/>
    </xf>
    <xf numFmtId="194" fontId="0" fillId="31" borderId="186" xfId="0" applyNumberFormat="1" applyFont="1" applyFill="1" applyBorder="1" applyAlignment="1">
      <alignment horizontal="center" vertical="center" wrapText="1"/>
    </xf>
    <xf numFmtId="194" fontId="0" fillId="31" borderId="187" xfId="0" applyNumberFormat="1" applyFont="1" applyFill="1" applyBorder="1" applyAlignment="1">
      <alignment vertical="center" wrapText="1"/>
    </xf>
    <xf numFmtId="0" fontId="0" fillId="35" borderId="188" xfId="0" applyNumberFormat="1" applyFill="1" applyBorder="1" applyAlignment="1">
      <alignment horizontal="center" vertical="center"/>
    </xf>
    <xf numFmtId="194" fontId="0" fillId="35" borderId="184" xfId="0" applyNumberFormat="1" applyFont="1" applyFill="1" applyBorder="1" applyAlignment="1">
      <alignment horizontal="center" vertical="center"/>
    </xf>
    <xf numFmtId="194" fontId="0" fillId="35" borderId="185" xfId="0" applyNumberFormat="1" applyFont="1" applyFill="1" applyBorder="1" applyAlignment="1">
      <alignment horizontal="center" vertical="center"/>
    </xf>
    <xf numFmtId="194" fontId="0" fillId="35" borderId="186" xfId="0" applyNumberFormat="1" applyFont="1" applyFill="1" applyBorder="1" applyAlignment="1">
      <alignment horizontal="center" vertical="center"/>
    </xf>
    <xf numFmtId="194" fontId="0" fillId="35" borderId="187" xfId="0" applyNumberFormat="1" applyFont="1" applyFill="1" applyBorder="1" applyAlignment="1">
      <alignment vertical="center"/>
    </xf>
    <xf numFmtId="0" fontId="0" fillId="40" borderId="183" xfId="0" applyNumberFormat="1" applyFont="1" applyFill="1" applyBorder="1" applyAlignment="1">
      <alignment horizontal="center" vertical="center"/>
    </xf>
    <xf numFmtId="194" fontId="0" fillId="40" borderId="184" xfId="0" applyNumberFormat="1" applyFont="1" applyFill="1" applyBorder="1" applyAlignment="1">
      <alignment horizontal="center" vertical="center"/>
    </xf>
    <xf numFmtId="194" fontId="0" fillId="40" borderId="185" xfId="0" applyNumberFormat="1" applyFont="1" applyFill="1" applyBorder="1" applyAlignment="1">
      <alignment horizontal="center" vertical="center"/>
    </xf>
    <xf numFmtId="194" fontId="0" fillId="40" borderId="186" xfId="0" applyNumberFormat="1" applyFont="1" applyFill="1" applyBorder="1" applyAlignment="1">
      <alignment horizontal="center" vertical="center"/>
    </xf>
    <xf numFmtId="194" fontId="0" fillId="40" borderId="187" xfId="0" applyNumberFormat="1" applyFont="1" applyFill="1" applyBorder="1" applyAlignment="1">
      <alignment vertical="center"/>
    </xf>
    <xf numFmtId="194" fontId="0" fillId="29" borderId="184" xfId="0" applyNumberFormat="1" applyFont="1" applyFill="1" applyBorder="1" applyAlignment="1">
      <alignment horizontal="center" vertical="center"/>
    </xf>
    <xf numFmtId="194" fontId="0" fillId="29" borderId="185" xfId="0" applyNumberFormat="1" applyFont="1" applyFill="1" applyBorder="1" applyAlignment="1">
      <alignment horizontal="center" vertical="center"/>
    </xf>
    <xf numFmtId="194" fontId="0" fillId="29" borderId="186" xfId="0" applyNumberFormat="1" applyFont="1" applyFill="1" applyBorder="1" applyAlignment="1">
      <alignment horizontal="center" vertical="center"/>
    </xf>
    <xf numFmtId="194" fontId="0" fillId="29" borderId="187" xfId="0" applyNumberFormat="1" applyFont="1" applyFill="1" applyBorder="1" applyAlignment="1">
      <alignment vertical="center"/>
    </xf>
    <xf numFmtId="0" fontId="0" fillId="40" borderId="183" xfId="0" applyNumberFormat="1" applyFont="1" applyFill="1" applyBorder="1" applyAlignment="1">
      <alignment horizontal="center" vertical="center" wrapText="1"/>
    </xf>
    <xf numFmtId="0" fontId="0" fillId="35" borderId="183" xfId="0" applyNumberFormat="1" applyFont="1" applyFill="1" applyBorder="1" applyAlignment="1">
      <alignment horizontal="center" vertical="center"/>
    </xf>
    <xf numFmtId="0" fontId="0" fillId="40" borderId="188" xfId="0" applyNumberFormat="1" applyFont="1" applyFill="1" applyBorder="1" applyAlignment="1">
      <alignment horizontal="center" vertical="center" wrapText="1"/>
    </xf>
    <xf numFmtId="194" fontId="0" fillId="40" borderId="184" xfId="0" applyNumberFormat="1" applyFont="1" applyFill="1" applyBorder="1" applyAlignment="1">
      <alignment horizontal="center" vertical="center" wrapText="1"/>
    </xf>
    <xf numFmtId="194" fontId="0" fillId="40" borderId="185" xfId="0" applyNumberFormat="1" applyFont="1" applyFill="1" applyBorder="1" applyAlignment="1">
      <alignment horizontal="center" vertical="center" wrapText="1"/>
    </xf>
    <xf numFmtId="194" fontId="0" fillId="40" borderId="186" xfId="0" applyNumberFormat="1" applyFont="1" applyFill="1" applyBorder="1" applyAlignment="1">
      <alignment horizontal="center" vertical="center" wrapText="1"/>
    </xf>
    <xf numFmtId="194" fontId="0" fillId="40" borderId="187" xfId="0" applyNumberFormat="1" applyFont="1" applyFill="1" applyBorder="1" applyAlignment="1">
      <alignment vertical="center" wrapText="1"/>
    </xf>
    <xf numFmtId="194" fontId="0" fillId="31" borderId="184" xfId="0" applyNumberFormat="1" applyFont="1" applyFill="1" applyBorder="1" applyAlignment="1">
      <alignment horizontal="center" vertical="center"/>
    </xf>
    <xf numFmtId="194" fontId="0" fillId="31" borderId="185" xfId="0" applyNumberFormat="1" applyFont="1" applyFill="1" applyBorder="1" applyAlignment="1">
      <alignment horizontal="center" vertical="center"/>
    </xf>
    <xf numFmtId="194" fontId="0" fillId="31" borderId="186" xfId="0" applyNumberFormat="1" applyFont="1" applyFill="1" applyBorder="1" applyAlignment="1">
      <alignment horizontal="center" vertical="center"/>
    </xf>
    <xf numFmtId="194" fontId="0" fillId="31" borderId="187" xfId="0" applyNumberFormat="1" applyFont="1" applyFill="1" applyBorder="1" applyAlignment="1">
      <alignment vertical="center"/>
    </xf>
    <xf numFmtId="0" fontId="0" fillId="29" borderId="188" xfId="0" applyNumberFormat="1" applyFont="1" applyFill="1" applyBorder="1" applyAlignment="1">
      <alignment horizontal="center" vertical="center"/>
    </xf>
    <xf numFmtId="194" fontId="0" fillId="44" borderId="201" xfId="0" applyNumberFormat="1" applyFont="1" applyFill="1" applyBorder="1" applyAlignment="1">
      <alignment horizontal="center" vertical="center" wrapText="1"/>
    </xf>
    <xf numFmtId="194" fontId="0" fillId="44" borderId="202" xfId="0" applyNumberFormat="1" applyFont="1" applyFill="1" applyBorder="1" applyAlignment="1">
      <alignment horizontal="center" vertical="center" wrapText="1"/>
    </xf>
    <xf numFmtId="194" fontId="0" fillId="44" borderId="203" xfId="0" applyNumberFormat="1" applyFont="1" applyFill="1" applyBorder="1" applyAlignment="1">
      <alignment horizontal="center" vertical="center" wrapText="1"/>
    </xf>
    <xf numFmtId="194" fontId="0" fillId="44" borderId="204" xfId="0" applyNumberFormat="1" applyFont="1" applyFill="1" applyBorder="1" applyAlignment="1">
      <alignment vertical="center" wrapText="1"/>
    </xf>
    <xf numFmtId="194" fontId="0" fillId="45" borderId="197" xfId="0" applyNumberFormat="1" applyFont="1" applyFill="1" applyBorder="1" applyAlignment="1">
      <alignment horizontal="center" vertical="center"/>
    </xf>
    <xf numFmtId="194" fontId="0" fillId="45" borderId="198" xfId="0" applyNumberFormat="1" applyFont="1" applyFill="1" applyBorder="1" applyAlignment="1">
      <alignment horizontal="center" vertical="center"/>
    </xf>
    <xf numFmtId="194" fontId="0" fillId="45" borderId="199"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205" xfId="0" applyBorder="1" applyAlignment="1">
      <alignment vertical="top" wrapText="1"/>
    </xf>
    <xf numFmtId="0" fontId="0" fillId="25" borderId="241" xfId="0" applyFill="1" applyBorder="1" applyAlignment="1">
      <alignment vertical="center" wrapText="1"/>
    </xf>
    <xf numFmtId="194" fontId="0" fillId="44" borderId="222" xfId="0" applyNumberFormat="1" applyFill="1" applyBorder="1" applyAlignment="1">
      <alignment horizontal="center" vertical="center"/>
    </xf>
    <xf numFmtId="194" fontId="0" fillId="44" borderId="223" xfId="0" applyNumberFormat="1" applyFill="1" applyBorder="1" applyAlignment="1">
      <alignment horizontal="center" vertical="center"/>
    </xf>
    <xf numFmtId="0" fontId="0" fillId="44" borderId="248" xfId="0" applyFill="1" applyBorder="1" applyAlignment="1">
      <alignment vertical="center"/>
    </xf>
    <xf numFmtId="194" fontId="0" fillId="44" borderId="224" xfId="0" applyNumberFormat="1" applyFill="1" applyBorder="1" applyAlignment="1">
      <alignment horizontal="center" vertical="center"/>
    </xf>
    <xf numFmtId="0" fontId="0" fillId="44" borderId="249" xfId="0" applyFont="1" applyFill="1" applyBorder="1" applyAlignment="1">
      <alignment vertical="center" wrapText="1"/>
    </xf>
    <xf numFmtId="194" fontId="0" fillId="31" borderId="225" xfId="0" applyNumberFormat="1" applyFont="1" applyFill="1" applyBorder="1" applyAlignment="1">
      <alignment horizontal="center" vertical="center" wrapText="1"/>
    </xf>
    <xf numFmtId="194" fontId="0" fillId="31" borderId="226" xfId="0" applyNumberFormat="1" applyFont="1" applyFill="1" applyBorder="1" applyAlignment="1">
      <alignment horizontal="center" vertical="center" wrapText="1"/>
    </xf>
    <xf numFmtId="0" fontId="0" fillId="31" borderId="253" xfId="0" applyFont="1" applyFill="1" applyBorder="1" applyAlignment="1">
      <alignment vertical="center" wrapText="1"/>
    </xf>
    <xf numFmtId="194" fontId="0" fillId="31" borderId="227" xfId="0" applyNumberFormat="1" applyFont="1" applyFill="1" applyBorder="1" applyAlignment="1">
      <alignment horizontal="center" vertical="center" wrapText="1"/>
    </xf>
    <xf numFmtId="0" fontId="0" fillId="31" borderId="254" xfId="0" applyFont="1" applyFill="1" applyBorder="1" applyAlignment="1">
      <alignment vertical="center" wrapText="1"/>
    </xf>
    <xf numFmtId="194" fontId="0" fillId="35" borderId="225" xfId="0" applyNumberFormat="1" applyFont="1" applyFill="1" applyBorder="1" applyAlignment="1">
      <alignment horizontal="center" vertical="center"/>
    </xf>
    <xf numFmtId="194" fontId="0" fillId="35" borderId="226" xfId="0" applyNumberFormat="1" applyFont="1" applyFill="1" applyBorder="1" applyAlignment="1">
      <alignment horizontal="center" vertical="center"/>
    </xf>
    <xf numFmtId="0" fontId="0" fillId="35" borderId="253" xfId="0" applyFont="1" applyFill="1" applyBorder="1" applyAlignment="1">
      <alignment vertical="center"/>
    </xf>
    <xf numFmtId="194" fontId="0" fillId="35" borderId="227" xfId="0" applyNumberFormat="1" applyFont="1" applyFill="1" applyBorder="1" applyAlignment="1">
      <alignment horizontal="center" vertical="center"/>
    </xf>
    <xf numFmtId="0" fontId="0" fillId="35" borderId="254" xfId="0" applyFont="1" applyFill="1" applyBorder="1" applyAlignment="1">
      <alignment vertical="center" wrapText="1"/>
    </xf>
    <xf numFmtId="194" fontId="0" fillId="40" borderId="225" xfId="0" applyNumberFormat="1" applyFont="1" applyFill="1" applyBorder="1" applyAlignment="1">
      <alignment horizontal="center" vertical="center"/>
    </xf>
    <xf numFmtId="194" fontId="0" fillId="40" borderId="226" xfId="0" applyNumberFormat="1" applyFont="1" applyFill="1" applyBorder="1" applyAlignment="1">
      <alignment horizontal="center" vertical="center"/>
    </xf>
    <xf numFmtId="0" fontId="0" fillId="40" borderId="253" xfId="0" applyFont="1" applyFill="1" applyBorder="1" applyAlignment="1">
      <alignment vertical="center"/>
    </xf>
    <xf numFmtId="194" fontId="0" fillId="40" borderId="227" xfId="0" applyNumberFormat="1" applyFont="1" applyFill="1" applyBorder="1" applyAlignment="1">
      <alignment horizontal="center" vertical="center"/>
    </xf>
    <xf numFmtId="0" fontId="0" fillId="40" borderId="254" xfId="0" applyFont="1" applyFill="1" applyBorder="1" applyAlignment="1">
      <alignment vertical="center" wrapText="1"/>
    </xf>
    <xf numFmtId="194" fontId="0" fillId="36" borderId="228" xfId="0" applyNumberFormat="1" applyFill="1" applyBorder="1" applyAlignment="1" applyProtection="1">
      <alignment horizontal="center" vertical="center" wrapText="1"/>
      <protection locked="0"/>
    </xf>
    <xf numFmtId="194" fontId="0" fillId="36" borderId="229" xfId="0" applyNumberFormat="1" applyFill="1" applyBorder="1" applyAlignment="1" applyProtection="1">
      <alignment horizontal="center" vertical="center" wrapText="1"/>
      <protection locked="0"/>
    </xf>
    <xf numFmtId="194" fontId="0" fillId="36" borderId="255" xfId="0" applyNumberFormat="1" applyFill="1" applyBorder="1" applyAlignment="1" applyProtection="1">
      <alignment horizontal="center" vertical="center" wrapText="1"/>
      <protection locked="0"/>
    </xf>
    <xf numFmtId="194" fontId="0" fillId="36" borderId="256" xfId="0" applyNumberFormat="1" applyFill="1" applyBorder="1" applyAlignment="1" applyProtection="1">
      <alignment horizontal="center" vertical="center" wrapText="1"/>
      <protection locked="0"/>
    </xf>
    <xf numFmtId="194" fontId="0" fillId="36" borderId="257" xfId="0" applyNumberFormat="1" applyFill="1" applyBorder="1" applyAlignment="1" applyProtection="1">
      <alignment vertical="center" wrapText="1"/>
      <protection locked="0"/>
    </xf>
    <xf numFmtId="0" fontId="0" fillId="45" borderId="26" xfId="0" applyFill="1" applyBorder="1" applyAlignment="1">
      <alignment vertical="center" wrapText="1"/>
    </xf>
    <xf numFmtId="194" fontId="0" fillId="45" borderId="230" xfId="0" applyNumberFormat="1" applyFill="1" applyBorder="1" applyAlignment="1">
      <alignment horizontal="center" vertical="center" wrapText="1"/>
    </xf>
    <xf numFmtId="0" fontId="0" fillId="45" borderId="75" xfId="0" applyFill="1" applyBorder="1" applyAlignment="1">
      <alignment vertical="center" wrapText="1"/>
    </xf>
    <xf numFmtId="194" fontId="0" fillId="29" borderId="225" xfId="0" applyNumberFormat="1" applyFont="1" applyFill="1" applyBorder="1" applyAlignment="1">
      <alignment horizontal="center" vertical="center"/>
    </xf>
    <xf numFmtId="194" fontId="0" fillId="29" borderId="226" xfId="0" applyNumberFormat="1" applyFont="1" applyFill="1" applyBorder="1" applyAlignment="1">
      <alignment horizontal="center" vertical="center"/>
    </xf>
    <xf numFmtId="0" fontId="0" fillId="29" borderId="253" xfId="0" applyFont="1" applyFill="1" applyBorder="1" applyAlignment="1">
      <alignment vertical="center"/>
    </xf>
    <xf numFmtId="194" fontId="0" fillId="29" borderId="227" xfId="0" applyNumberFormat="1" applyFont="1" applyFill="1" applyBorder="1" applyAlignment="1">
      <alignment horizontal="center" vertical="center"/>
    </xf>
    <xf numFmtId="0" fontId="0" fillId="29" borderId="254" xfId="0" applyFont="1" applyFill="1" applyBorder="1" applyAlignment="1">
      <alignment vertical="center" wrapText="1"/>
    </xf>
    <xf numFmtId="0" fontId="0" fillId="45" borderId="26" xfId="0" applyFill="1" applyBorder="1" applyAlignment="1">
      <alignment vertical="center"/>
    </xf>
    <xf numFmtId="0" fontId="0" fillId="45" borderId="53" xfId="0" applyFill="1" applyBorder="1" applyAlignment="1">
      <alignment vertical="center"/>
    </xf>
    <xf numFmtId="0" fontId="6" fillId="45" borderId="75" xfId="0" applyFont="1" applyFill="1" applyBorder="1" applyAlignment="1">
      <alignment vertical="center" wrapText="1"/>
    </xf>
    <xf numFmtId="0" fontId="6" fillId="45" borderId="26" xfId="0" applyFont="1" applyFill="1" applyBorder="1" applyAlignment="1">
      <alignment vertical="center" wrapText="1"/>
    </xf>
    <xf numFmtId="194" fontId="0" fillId="40" borderId="225" xfId="0" applyNumberFormat="1" applyFont="1" applyFill="1" applyBorder="1" applyAlignment="1">
      <alignment horizontal="center" vertical="center" wrapText="1"/>
    </xf>
    <xf numFmtId="194" fontId="0" fillId="40" borderId="226" xfId="0" applyNumberFormat="1" applyFont="1" applyFill="1" applyBorder="1" applyAlignment="1">
      <alignment horizontal="center" vertical="center" wrapText="1"/>
    </xf>
    <xf numFmtId="0" fontId="0" fillId="40" borderId="253" xfId="0" applyFont="1" applyFill="1" applyBorder="1" applyAlignment="1">
      <alignment vertical="center" wrapText="1"/>
    </xf>
    <xf numFmtId="194" fontId="0" fillId="40" borderId="227" xfId="0" applyNumberFormat="1" applyFont="1" applyFill="1" applyBorder="1" applyAlignment="1">
      <alignment horizontal="center" vertical="center" wrapText="1"/>
    </xf>
    <xf numFmtId="194" fontId="0" fillId="31" borderId="225" xfId="0" applyNumberFormat="1" applyFont="1" applyFill="1" applyBorder="1" applyAlignment="1">
      <alignment horizontal="center" vertical="center"/>
    </xf>
    <xf numFmtId="194" fontId="0" fillId="31" borderId="226" xfId="0" applyNumberFormat="1" applyFont="1" applyFill="1" applyBorder="1" applyAlignment="1">
      <alignment horizontal="center" vertical="center"/>
    </xf>
    <xf numFmtId="0" fontId="0" fillId="31" borderId="253" xfId="0" applyFont="1" applyFill="1" applyBorder="1" applyAlignment="1">
      <alignment vertical="center"/>
    </xf>
    <xf numFmtId="194" fontId="0" fillId="31" borderId="227" xfId="0" applyNumberFormat="1" applyFont="1" applyFill="1" applyBorder="1" applyAlignment="1">
      <alignment horizontal="center" vertical="center"/>
    </xf>
    <xf numFmtId="194" fontId="0" fillId="45" borderId="230" xfId="0" applyNumberFormat="1" applyFill="1" applyBorder="1" applyAlignment="1">
      <alignment horizontal="center" vertical="center"/>
    </xf>
    <xf numFmtId="194" fontId="0" fillId="36" borderId="258" xfId="0" applyNumberFormat="1" applyFill="1" applyBorder="1" applyAlignment="1" applyProtection="1">
      <alignment horizontal="center" vertical="center" wrapText="1"/>
      <protection locked="0"/>
    </xf>
    <xf numFmtId="194" fontId="0" fillId="36" borderId="49" xfId="0" applyNumberFormat="1" applyFill="1" applyBorder="1" applyAlignment="1" applyProtection="1">
      <alignment vertical="center" wrapText="1"/>
      <protection locked="0"/>
    </xf>
    <xf numFmtId="194" fontId="0" fillId="36" borderId="215" xfId="0" applyNumberFormat="1" applyFill="1" applyBorder="1" applyAlignment="1" applyProtection="1">
      <alignment horizontal="center" vertical="center" wrapText="1"/>
      <protection locked="0"/>
    </xf>
    <xf numFmtId="194" fontId="0" fillId="36" borderId="216" xfId="0" applyNumberFormat="1" applyFill="1" applyBorder="1" applyAlignment="1" applyProtection="1">
      <alignment horizontal="center" vertical="center" wrapText="1"/>
      <protection locked="0"/>
    </xf>
    <xf numFmtId="194" fontId="0" fillId="36" borderId="259" xfId="0" applyNumberFormat="1" applyFill="1" applyBorder="1" applyAlignment="1" applyProtection="1">
      <alignment horizontal="center" vertical="center" wrapText="1"/>
      <protection locked="0"/>
    </xf>
    <xf numFmtId="194" fontId="0" fillId="36" borderId="260" xfId="0" applyNumberFormat="1" applyFill="1" applyBorder="1" applyAlignment="1" applyProtection="1">
      <alignment horizontal="center" vertical="center" wrapText="1"/>
      <protection locked="0"/>
    </xf>
    <xf numFmtId="194" fontId="0" fillId="36" borderId="261" xfId="0" applyNumberFormat="1" applyFill="1" applyBorder="1" applyAlignment="1" applyProtection="1">
      <alignment vertical="center" wrapText="1"/>
      <protection locked="0"/>
    </xf>
    <xf numFmtId="0" fontId="0" fillId="45" borderId="53" xfId="0" applyFill="1" applyBorder="1" applyAlignment="1">
      <alignment vertical="center" wrapText="1"/>
    </xf>
    <xf numFmtId="194" fontId="0" fillId="45" borderId="262" xfId="0" applyNumberFormat="1" applyFill="1" applyBorder="1" applyAlignment="1">
      <alignment horizontal="center" vertical="center" wrapText="1"/>
    </xf>
    <xf numFmtId="0" fontId="0" fillId="45" borderId="215" xfId="0" applyFill="1" applyBorder="1" applyAlignment="1">
      <alignment vertical="center" wrapText="1"/>
    </xf>
    <xf numFmtId="194" fontId="0" fillId="45" borderId="263" xfId="0" applyNumberFormat="1" applyFill="1" applyBorder="1" applyAlignment="1">
      <alignment horizontal="center" vertical="center" wrapText="1"/>
    </xf>
    <xf numFmtId="0" fontId="0" fillId="45" borderId="144" xfId="0" applyFill="1" applyBorder="1" applyAlignment="1">
      <alignment vertical="center" wrapText="1"/>
    </xf>
    <xf numFmtId="0" fontId="0" fillId="45" borderId="118" xfId="0" applyFill="1" applyBorder="1" applyAlignment="1">
      <alignment vertical="center" wrapText="1"/>
    </xf>
    <xf numFmtId="194" fontId="0" fillId="36" borderId="231" xfId="0" applyNumberFormat="1" applyFill="1" applyBorder="1" applyAlignment="1" applyProtection="1">
      <alignment horizontal="center" vertical="center" wrapText="1"/>
      <protection locked="0"/>
    </xf>
    <xf numFmtId="194" fontId="0" fillId="36" borderId="232" xfId="0" applyNumberFormat="1" applyFill="1" applyBorder="1" applyAlignment="1" applyProtection="1">
      <alignment horizontal="center" vertical="center" wrapText="1"/>
      <protection locked="0"/>
    </xf>
    <xf numFmtId="194" fontId="0" fillId="36" borderId="213" xfId="0" applyNumberFormat="1" applyFill="1" applyBorder="1" applyAlignment="1" applyProtection="1">
      <alignment horizontal="center" vertical="center" wrapText="1"/>
      <protection locked="0"/>
    </xf>
    <xf numFmtId="194" fontId="0" fillId="36" borderId="264" xfId="0" applyNumberFormat="1" applyFill="1" applyBorder="1" applyAlignment="1" applyProtection="1">
      <alignment horizontal="center" vertical="center" wrapText="1"/>
      <protection locked="0"/>
    </xf>
    <xf numFmtId="194" fontId="0" fillId="36" borderId="56" xfId="0" applyNumberFormat="1" applyFill="1" applyBorder="1" applyAlignment="1" applyProtection="1">
      <alignment vertical="center" wrapText="1"/>
      <protection locked="0"/>
    </xf>
    <xf numFmtId="0" fontId="0" fillId="45" borderId="16" xfId="0" applyFill="1" applyBorder="1" applyAlignment="1">
      <alignment vertical="center" wrapText="1"/>
    </xf>
    <xf numFmtId="194" fontId="0" fillId="45" borderId="233" xfId="0" applyNumberFormat="1" applyFill="1" applyBorder="1" applyAlignment="1">
      <alignment horizontal="center" vertical="center" wrapText="1"/>
    </xf>
    <xf numFmtId="0" fontId="0" fillId="45" borderId="62" xfId="0" applyFill="1" applyBorder="1" applyAlignment="1">
      <alignment vertical="center" wrapText="1"/>
    </xf>
    <xf numFmtId="194" fontId="0" fillId="44" borderId="234" xfId="0" applyNumberFormat="1" applyFont="1" applyFill="1" applyBorder="1" applyAlignment="1">
      <alignment horizontal="center" vertical="center" wrapText="1"/>
    </xf>
    <xf numFmtId="194" fontId="0" fillId="44" borderId="235" xfId="0" applyNumberFormat="1" applyFont="1" applyFill="1" applyBorder="1" applyAlignment="1">
      <alignment horizontal="center" vertical="center" wrapText="1"/>
    </xf>
    <xf numFmtId="0" fontId="0" fillId="44" borderId="269" xfId="0" applyFont="1" applyFill="1" applyBorder="1" applyAlignment="1">
      <alignment vertical="center" wrapText="1"/>
    </xf>
    <xf numFmtId="194" fontId="0" fillId="44" borderId="236" xfId="0" applyNumberFormat="1" applyFont="1" applyFill="1" applyBorder="1" applyAlignment="1">
      <alignment horizontal="center" vertical="center" wrapText="1"/>
    </xf>
    <xf numFmtId="0" fontId="0" fillId="44" borderId="270" xfId="0" applyFont="1" applyFill="1" applyBorder="1" applyAlignment="1">
      <alignment vertical="center" wrapText="1"/>
    </xf>
    <xf numFmtId="194" fontId="0" fillId="28" borderId="228" xfId="0" applyNumberFormat="1" applyFill="1" applyBorder="1" applyAlignment="1" applyProtection="1">
      <alignment horizontal="center" vertical="center" wrapText="1"/>
    </xf>
    <xf numFmtId="194" fontId="0" fillId="28" borderId="256" xfId="0" applyNumberFormat="1" applyFill="1" applyBorder="1" applyAlignment="1" applyProtection="1">
      <alignment horizontal="center" vertical="center" wrapText="1"/>
      <protection locked="0"/>
    </xf>
    <xf numFmtId="0" fontId="0" fillId="45" borderId="79" xfId="0" applyFill="1" applyBorder="1" applyAlignment="1">
      <alignment vertical="center" wrapText="1"/>
    </xf>
    <xf numFmtId="194" fontId="0" fillId="36" borderId="237" xfId="0" applyNumberFormat="1" applyFill="1" applyBorder="1" applyAlignment="1" applyProtection="1">
      <alignment horizontal="center" vertical="center" wrapText="1"/>
      <protection locked="0"/>
    </xf>
    <xf numFmtId="194" fontId="0" fillId="36" borderId="238" xfId="0" applyNumberFormat="1" applyFill="1" applyBorder="1" applyAlignment="1" applyProtection="1">
      <alignment horizontal="center" vertical="center" wrapText="1"/>
      <protection locked="0"/>
    </xf>
    <xf numFmtId="194" fontId="0" fillId="36" borderId="271" xfId="0" applyNumberFormat="1" applyFill="1" applyBorder="1" applyAlignment="1" applyProtection="1">
      <alignment horizontal="center" vertical="center" wrapText="1"/>
      <protection locked="0"/>
    </xf>
    <xf numFmtId="194" fontId="0" fillId="36" borderId="272" xfId="0" applyNumberFormat="1" applyFill="1" applyBorder="1" applyAlignment="1" applyProtection="1">
      <alignment horizontal="center" vertical="center" wrapText="1"/>
      <protection locked="0"/>
    </xf>
    <xf numFmtId="194" fontId="0" fillId="36" borderId="273" xfId="0" applyNumberFormat="1" applyFill="1" applyBorder="1" applyAlignment="1" applyProtection="1">
      <alignment vertical="center" wrapText="1"/>
      <protection locked="0"/>
    </xf>
    <xf numFmtId="0" fontId="0" fillId="45" borderId="144" xfId="0" applyFill="1" applyBorder="1" applyAlignment="1">
      <alignment vertical="center"/>
    </xf>
    <xf numFmtId="194" fontId="0" fillId="45" borderId="200" xfId="0" applyNumberFormat="1" applyFill="1" applyBorder="1" applyAlignment="1">
      <alignment horizontal="center" vertical="center"/>
    </xf>
    <xf numFmtId="0" fontId="0" fillId="0" borderId="0" xfId="0" applyBorder="1" applyAlignment="1">
      <alignment vertical="top" wrapText="1"/>
    </xf>
    <xf numFmtId="179" fontId="37" fillId="30" borderId="86" xfId="0" applyNumberFormat="1" applyFont="1" applyFill="1" applyBorder="1" applyAlignment="1" applyProtection="1">
      <alignment horizontal="center" vertical="center"/>
      <protection hidden="1"/>
    </xf>
    <xf numFmtId="179" fontId="37" fillId="29" borderId="94" xfId="0" applyNumberFormat="1" applyFont="1" applyFill="1" applyBorder="1" applyAlignment="1" applyProtection="1">
      <alignment horizontal="center" vertical="center"/>
      <protection hidden="1"/>
    </xf>
    <xf numFmtId="0" fontId="95" fillId="26" borderId="61" xfId="0" quotePrefix="1" applyNumberFormat="1" applyFont="1" applyFill="1" applyBorder="1" applyAlignment="1" applyProtection="1">
      <alignment horizontal="center" vertical="center"/>
      <protection hidden="1"/>
    </xf>
    <xf numFmtId="0" fontId="95" fillId="26" borderId="72" xfId="0" quotePrefix="1" applyNumberFormat="1" applyFont="1" applyFill="1" applyBorder="1" applyAlignment="1" applyProtection="1">
      <alignment horizontal="center" vertical="center"/>
      <protection hidden="1"/>
    </xf>
    <xf numFmtId="0" fontId="94" fillId="45" borderId="26" xfId="0" applyFont="1" applyFill="1" applyBorder="1" applyAlignment="1">
      <alignment vertical="center" wrapText="1"/>
    </xf>
    <xf numFmtId="194" fontId="94" fillId="36" borderId="256" xfId="0" applyNumberFormat="1" applyFont="1" applyFill="1" applyBorder="1" applyAlignment="1" applyProtection="1">
      <alignment horizontal="center" vertical="center" wrapText="1"/>
      <protection locked="0"/>
    </xf>
    <xf numFmtId="0" fontId="94" fillId="45" borderId="75" xfId="0" applyFont="1" applyFill="1" applyBorder="1" applyAlignment="1">
      <alignment vertical="center" wrapText="1"/>
    </xf>
    <xf numFmtId="194" fontId="94" fillId="36" borderId="258" xfId="0" applyNumberFormat="1" applyFont="1" applyFill="1" applyBorder="1" applyAlignment="1" applyProtection="1">
      <alignment horizontal="center" vertical="center" wrapText="1"/>
      <protection locked="0"/>
    </xf>
    <xf numFmtId="194" fontId="94" fillId="36" borderId="49" xfId="0" applyNumberFormat="1" applyFont="1" applyFill="1" applyBorder="1" applyAlignment="1" applyProtection="1">
      <alignment vertical="center" wrapText="1"/>
      <protection locked="0"/>
    </xf>
    <xf numFmtId="194" fontId="94" fillId="45" borderId="230" xfId="0" applyNumberFormat="1" applyFont="1" applyFill="1" applyBorder="1" applyAlignment="1">
      <alignment horizontal="center" vertical="center"/>
    </xf>
    <xf numFmtId="0" fontId="97" fillId="0" borderId="0" xfId="0" applyFont="1" applyBorder="1" applyAlignment="1">
      <alignment horizontal="left" vertical="center"/>
    </xf>
    <xf numFmtId="0" fontId="11" fillId="26" borderId="0" xfId="45" applyFont="1" applyFill="1" applyAlignment="1" applyProtection="1">
      <alignment vertical="center"/>
    </xf>
    <xf numFmtId="0" fontId="6" fillId="26" borderId="0" xfId="45" applyFont="1" applyFill="1" applyProtection="1">
      <alignment vertical="center"/>
    </xf>
    <xf numFmtId="0" fontId="24" fillId="27" borderId="0" xfId="46" applyFont="1" applyFill="1" applyBorder="1" applyAlignment="1" applyProtection="1">
      <alignment horizontal="centerContinuous" vertical="center"/>
      <protection hidden="1"/>
    </xf>
    <xf numFmtId="0" fontId="25" fillId="27" borderId="0" xfId="46" applyFont="1" applyFill="1" applyBorder="1" applyAlignment="1" applyProtection="1">
      <alignment horizontal="centerContinuous" vertical="center"/>
      <protection hidden="1"/>
    </xf>
    <xf numFmtId="0" fontId="24" fillId="27" borderId="0" xfId="46" applyFont="1" applyFill="1" applyBorder="1" applyAlignment="1" applyProtection="1">
      <alignment horizontal="centerContinuous" vertical="top"/>
      <protection hidden="1"/>
    </xf>
    <xf numFmtId="0" fontId="99" fillId="0" borderId="0" xfId="47" applyFont="1" applyAlignment="1">
      <alignment vertical="top"/>
    </xf>
    <xf numFmtId="0" fontId="6" fillId="0" borderId="0" xfId="47" applyFont="1" applyAlignment="1">
      <alignment vertical="center"/>
    </xf>
    <xf numFmtId="0" fontId="100" fillId="0" borderId="0" xfId="47" applyFont="1" applyBorder="1" applyAlignment="1">
      <alignment horizontal="right" vertical="center"/>
    </xf>
    <xf numFmtId="0" fontId="100" fillId="0" borderId="0" xfId="47" applyFont="1" applyBorder="1" applyAlignment="1">
      <alignment vertical="center"/>
    </xf>
    <xf numFmtId="0" fontId="6" fillId="0" borderId="0" xfId="47" applyFont="1" applyBorder="1" applyAlignment="1">
      <alignment vertical="center"/>
    </xf>
    <xf numFmtId="0" fontId="23" fillId="45" borderId="67" xfId="47" applyFont="1" applyFill="1" applyBorder="1" applyAlignment="1">
      <alignment horizontal="center" vertical="center"/>
    </xf>
    <xf numFmtId="0" fontId="23" fillId="45" borderId="68" xfId="47" applyFont="1" applyFill="1" applyBorder="1" applyAlignment="1">
      <alignment vertical="center"/>
    </xf>
    <xf numFmtId="0" fontId="6" fillId="45" borderId="68" xfId="47" applyFont="1" applyFill="1" applyBorder="1" applyAlignment="1">
      <alignment vertical="center"/>
    </xf>
    <xf numFmtId="0" fontId="6" fillId="45" borderId="69" xfId="47" applyFont="1" applyFill="1" applyBorder="1" applyAlignment="1">
      <alignment vertical="center"/>
    </xf>
    <xf numFmtId="0" fontId="11" fillId="0" borderId="0" xfId="47" applyFont="1" applyBorder="1" applyAlignment="1">
      <alignment vertical="center"/>
    </xf>
    <xf numFmtId="0" fontId="23" fillId="0" borderId="0" xfId="47" applyFont="1" applyBorder="1" applyAlignment="1">
      <alignment vertical="center"/>
    </xf>
    <xf numFmtId="0" fontId="6" fillId="0" borderId="0" xfId="47" applyFont="1" applyBorder="1" applyAlignment="1">
      <alignment horizontal="right" vertical="center"/>
    </xf>
    <xf numFmtId="0" fontId="6" fillId="0" borderId="0" xfId="47" applyFont="1" applyBorder="1" applyAlignment="1">
      <alignment horizontal="left" vertical="center"/>
    </xf>
    <xf numFmtId="0" fontId="6" fillId="0" borderId="0" xfId="47" applyFont="1" applyBorder="1" applyAlignment="1">
      <alignment horizontal="center" vertical="center"/>
    </xf>
    <xf numFmtId="0" fontId="6" fillId="0" borderId="0" xfId="47" applyFont="1" applyAlignment="1">
      <alignment horizontal="center" vertical="center"/>
    </xf>
    <xf numFmtId="0" fontId="6" fillId="0" borderId="0" xfId="28" applyFont="1" applyAlignment="1" applyProtection="1">
      <alignment vertical="center"/>
    </xf>
    <xf numFmtId="0" fontId="101" fillId="0" borderId="0" xfId="28" applyFont="1" applyAlignment="1" applyProtection="1">
      <alignment vertical="center"/>
    </xf>
    <xf numFmtId="0" fontId="6" fillId="0" borderId="0" xfId="28" applyFont="1" applyAlignment="1" applyProtection="1">
      <alignment horizontal="right" vertical="center"/>
    </xf>
    <xf numFmtId="0" fontId="6" fillId="0" borderId="0" xfId="47" applyFont="1" applyAlignment="1">
      <alignment horizontal="left" vertical="center"/>
    </xf>
    <xf numFmtId="0" fontId="6" fillId="0" borderId="0" xfId="47" applyFont="1" applyAlignment="1">
      <alignment horizontal="right" vertical="center"/>
    </xf>
    <xf numFmtId="0" fontId="102" fillId="0" borderId="0" xfId="47" applyFont="1" applyAlignment="1">
      <alignment vertical="center"/>
    </xf>
    <xf numFmtId="0" fontId="102" fillId="0" borderId="0" xfId="47" applyFont="1" applyAlignment="1">
      <alignment horizontal="right" vertical="center"/>
    </xf>
    <xf numFmtId="0" fontId="99" fillId="0" borderId="0" xfId="47" applyFont="1" applyAlignment="1">
      <alignment vertical="center"/>
    </xf>
    <xf numFmtId="0" fontId="6" fillId="0" borderId="0" xfId="47" applyAlignment="1">
      <alignment vertical="center"/>
    </xf>
    <xf numFmtId="0" fontId="6" fillId="0" borderId="0" xfId="47" applyBorder="1" applyAlignment="1">
      <alignment vertical="center"/>
    </xf>
    <xf numFmtId="0" fontId="6" fillId="0" borderId="0" xfId="47" applyBorder="1" applyAlignment="1">
      <alignment horizontal="right" vertical="center"/>
    </xf>
    <xf numFmtId="0" fontId="43" fillId="0" borderId="0" xfId="47" applyFont="1" applyAlignment="1">
      <alignment vertical="center"/>
    </xf>
    <xf numFmtId="0" fontId="6" fillId="0" borderId="0" xfId="47" applyAlignment="1">
      <alignment horizontal="right" vertical="center"/>
    </xf>
    <xf numFmtId="0" fontId="103" fillId="0" borderId="0" xfId="47" applyFont="1" applyBorder="1" applyAlignment="1">
      <alignment vertical="center"/>
    </xf>
    <xf numFmtId="0" fontId="102" fillId="0" borderId="0" xfId="47" applyFont="1" applyBorder="1" applyAlignment="1">
      <alignment horizontal="right" vertical="center"/>
    </xf>
    <xf numFmtId="0" fontId="102" fillId="0" borderId="0" xfId="47" applyFont="1" applyBorder="1" applyAlignment="1">
      <alignment vertical="center"/>
    </xf>
    <xf numFmtId="0" fontId="43" fillId="0" borderId="0" xfId="47" applyFont="1" applyBorder="1" applyAlignment="1">
      <alignment vertical="center"/>
    </xf>
    <xf numFmtId="0" fontId="102" fillId="0" borderId="0" xfId="47" applyFont="1" applyBorder="1" applyAlignment="1">
      <alignment horizontal="center" vertical="center"/>
    </xf>
    <xf numFmtId="0" fontId="105" fillId="0" borderId="0" xfId="47" applyFont="1" applyBorder="1" applyAlignment="1">
      <alignment vertical="center"/>
    </xf>
    <xf numFmtId="0" fontId="97" fillId="0" borderId="0" xfId="47" applyFont="1" applyBorder="1" applyAlignment="1">
      <alignment horizontal="center" vertical="center"/>
    </xf>
    <xf numFmtId="0" fontId="83" fillId="0" borderId="0" xfId="47" applyFont="1" applyBorder="1" applyAlignment="1">
      <alignment vertical="center"/>
    </xf>
    <xf numFmtId="0" fontId="106" fillId="0" borderId="0" xfId="47" applyFont="1" applyBorder="1" applyAlignment="1">
      <alignment vertical="center"/>
    </xf>
    <xf numFmtId="0" fontId="6" fillId="0" borderId="0" xfId="47" applyAlignment="1">
      <alignment horizontal="center" vertical="center"/>
    </xf>
    <xf numFmtId="0" fontId="6" fillId="0" borderId="0" xfId="47" applyBorder="1" applyAlignment="1">
      <alignment vertical="center" wrapText="1"/>
    </xf>
    <xf numFmtId="0" fontId="6" fillId="0" borderId="0" xfId="47" applyBorder="1" applyAlignment="1">
      <alignment horizontal="center" vertical="center"/>
    </xf>
    <xf numFmtId="0" fontId="28" fillId="0" borderId="0" xfId="47" applyFont="1" applyBorder="1" applyAlignment="1">
      <alignment vertical="center" wrapText="1"/>
    </xf>
    <xf numFmtId="0" fontId="11" fillId="0" borderId="0" xfId="47" applyFont="1" applyAlignment="1">
      <alignment vertical="center"/>
    </xf>
    <xf numFmtId="0" fontId="6" fillId="0" borderId="0" xfId="47" applyFont="1" applyAlignment="1">
      <alignment vertical="top"/>
    </xf>
    <xf numFmtId="0" fontId="6" fillId="0" borderId="0" xfId="47" applyAlignment="1">
      <alignment vertical="center" wrapText="1"/>
    </xf>
    <xf numFmtId="0" fontId="53" fillId="33" borderId="67" xfId="46" applyNumberFormat="1" applyFont="1" applyFill="1" applyBorder="1" applyAlignment="1" applyProtection="1">
      <alignment vertical="center"/>
      <protection hidden="1"/>
    </xf>
    <xf numFmtId="0" fontId="53" fillId="33" borderId="68" xfId="46" applyNumberFormat="1" applyFont="1" applyFill="1" applyBorder="1" applyAlignment="1" applyProtection="1">
      <alignment vertical="center"/>
      <protection hidden="1"/>
    </xf>
    <xf numFmtId="0" fontId="53" fillId="33" borderId="69" xfId="46" applyNumberFormat="1" applyFont="1" applyFill="1" applyBorder="1" applyAlignment="1" applyProtection="1">
      <alignment vertical="center"/>
      <protection hidden="1"/>
    </xf>
    <xf numFmtId="0" fontId="48" fillId="0" borderId="0" xfId="46" applyNumberFormat="1" applyFont="1" applyFill="1" applyBorder="1" applyAlignment="1" applyProtection="1">
      <alignment vertical="center"/>
      <protection hidden="1"/>
    </xf>
    <xf numFmtId="0" fontId="107" fillId="48" borderId="0" xfId="47" applyFont="1" applyFill="1" applyBorder="1" applyAlignment="1">
      <alignment horizontal="right" vertical="center" wrapText="1"/>
    </xf>
    <xf numFmtId="0" fontId="45" fillId="48" borderId="0" xfId="47" applyFont="1" applyFill="1" applyBorder="1" applyAlignment="1">
      <alignment vertical="center"/>
    </xf>
    <xf numFmtId="0" fontId="2" fillId="48" borderId="0" xfId="47" applyFont="1" applyFill="1" applyBorder="1" applyAlignment="1">
      <alignment vertical="center" wrapText="1"/>
    </xf>
    <xf numFmtId="0" fontId="2" fillId="48" borderId="0" xfId="47" applyFont="1" applyFill="1" applyAlignment="1">
      <alignment vertical="center" wrapText="1"/>
    </xf>
    <xf numFmtId="0" fontId="6" fillId="45" borderId="10" xfId="47" applyFill="1" applyBorder="1" applyAlignment="1">
      <alignment horizontal="center" vertical="center" wrapText="1"/>
    </xf>
    <xf numFmtId="0" fontId="6" fillId="0" borderId="10" xfId="47" applyBorder="1" applyAlignment="1">
      <alignment horizontal="center" vertical="center" wrapText="1"/>
    </xf>
    <xf numFmtId="0" fontId="6" fillId="0" borderId="0" xfId="46" applyFont="1" applyFill="1" applyProtection="1">
      <alignment vertical="center"/>
      <protection hidden="1"/>
    </xf>
    <xf numFmtId="0" fontId="47" fillId="0" borderId="0" xfId="46" applyFont="1" applyFill="1" applyAlignment="1" applyProtection="1">
      <alignment horizontal="left"/>
      <protection hidden="1"/>
    </xf>
    <xf numFmtId="0" fontId="28" fillId="0" borderId="0" xfId="46" applyFont="1" applyFill="1" applyProtection="1">
      <alignment vertical="center"/>
      <protection hidden="1"/>
    </xf>
    <xf numFmtId="179" fontId="37" fillId="0" borderId="0" xfId="46" applyNumberFormat="1" applyFont="1" applyFill="1" applyAlignment="1" applyProtection="1">
      <alignment horizontal="left"/>
      <protection hidden="1"/>
    </xf>
    <xf numFmtId="0" fontId="23" fillId="0" borderId="0" xfId="46" applyFont="1" applyFill="1" applyProtection="1">
      <alignment vertical="center"/>
      <protection hidden="1"/>
    </xf>
    <xf numFmtId="0" fontId="6" fillId="0" borderId="0" xfId="46">
      <alignment vertical="center"/>
    </xf>
    <xf numFmtId="0" fontId="28" fillId="0" borderId="61" xfId="46" applyFont="1" applyFill="1" applyBorder="1" applyProtection="1">
      <alignment vertical="center"/>
      <protection hidden="1"/>
    </xf>
    <xf numFmtId="0" fontId="28" fillId="0" borderId="0" xfId="46" applyFont="1" applyFill="1" applyBorder="1" applyProtection="1">
      <alignment vertical="center"/>
      <protection hidden="1"/>
    </xf>
    <xf numFmtId="179" fontId="37" fillId="0" borderId="0" xfId="46" applyNumberFormat="1" applyFont="1" applyFill="1" applyBorder="1" applyAlignment="1" applyProtection="1">
      <alignment horizontal="left"/>
      <protection hidden="1"/>
    </xf>
    <xf numFmtId="0" fontId="52" fillId="0" borderId="0" xfId="46" applyFont="1" applyFill="1" applyBorder="1" applyAlignment="1" applyProtection="1">
      <alignment horizontal="right" vertical="top"/>
      <protection hidden="1"/>
    </xf>
    <xf numFmtId="0" fontId="57" fillId="0" borderId="61" xfId="46" applyFont="1" applyFill="1" applyBorder="1" applyAlignment="1" applyProtection="1">
      <alignment horizontal="center" vertical="center"/>
      <protection hidden="1"/>
    </xf>
    <xf numFmtId="0" fontId="57" fillId="0" borderId="0" xfId="46" applyFont="1" applyFill="1" applyBorder="1" applyAlignment="1" applyProtection="1">
      <alignment horizontal="center" vertical="center"/>
      <protection hidden="1"/>
    </xf>
    <xf numFmtId="0" fontId="37" fillId="0" borderId="0" xfId="46" applyFont="1" applyFill="1" applyBorder="1" applyAlignment="1" applyProtection="1">
      <alignment vertical="top"/>
      <protection hidden="1"/>
    </xf>
    <xf numFmtId="0" fontId="26" fillId="0" borderId="0" xfId="46" applyFont="1" applyFill="1" applyBorder="1" applyAlignment="1" applyProtection="1">
      <alignment horizontal="center" vertical="justify"/>
      <protection hidden="1"/>
    </xf>
    <xf numFmtId="0" fontId="58" fillId="0" borderId="0" xfId="46" applyFont="1" applyFill="1" applyProtection="1">
      <alignment vertical="center"/>
      <protection hidden="1"/>
    </xf>
    <xf numFmtId="0" fontId="59" fillId="0" borderId="0" xfId="46" applyFont="1" applyFill="1" applyAlignment="1" applyProtection="1">
      <alignment horizontal="left"/>
      <protection hidden="1"/>
    </xf>
    <xf numFmtId="0" fontId="60" fillId="0" borderId="0" xfId="46" applyFont="1" applyFill="1" applyProtection="1">
      <alignment vertical="center"/>
      <protection hidden="1"/>
    </xf>
    <xf numFmtId="179" fontId="50" fillId="0" borderId="0" xfId="46" applyNumberFormat="1" applyFont="1" applyFill="1" applyAlignment="1" applyProtection="1">
      <alignment horizontal="left"/>
      <protection hidden="1"/>
    </xf>
    <xf numFmtId="0" fontId="45" fillId="33" borderId="67" xfId="46" applyFont="1" applyFill="1" applyBorder="1" applyAlignment="1" applyProtection="1">
      <alignment horizontal="left" vertical="center"/>
      <protection hidden="1"/>
    </xf>
    <xf numFmtId="0" fontId="47" fillId="33" borderId="68" xfId="46" applyFont="1" applyFill="1" applyBorder="1" applyAlignment="1" applyProtection="1">
      <alignment horizontal="left" vertical="center"/>
      <protection hidden="1"/>
    </xf>
    <xf numFmtId="0" fontId="61" fillId="33" borderId="68" xfId="46" applyFont="1" applyFill="1" applyBorder="1" applyAlignment="1" applyProtection="1">
      <alignment vertical="center"/>
      <protection hidden="1"/>
    </xf>
    <xf numFmtId="0" fontId="31" fillId="33" borderId="68" xfId="46" applyNumberFormat="1" applyFont="1" applyFill="1" applyBorder="1" applyAlignment="1" applyProtection="1">
      <alignment horizontal="left" vertical="center"/>
      <protection hidden="1"/>
    </xf>
    <xf numFmtId="179" fontId="37" fillId="33" borderId="67" xfId="46" applyNumberFormat="1" applyFont="1" applyFill="1" applyBorder="1" applyAlignment="1" applyProtection="1">
      <alignment horizontal="left" vertical="center"/>
      <protection hidden="1"/>
    </xf>
    <xf numFmtId="179" fontId="37" fillId="33" borderId="68" xfId="46" applyNumberFormat="1" applyFont="1" applyFill="1" applyBorder="1" applyAlignment="1" applyProtection="1">
      <alignment horizontal="left" vertical="center"/>
      <protection hidden="1"/>
    </xf>
    <xf numFmtId="179" fontId="37" fillId="33" borderId="69" xfId="46" applyNumberFormat="1" applyFont="1" applyFill="1" applyBorder="1" applyAlignment="1" applyProtection="1">
      <alignment horizontal="left" vertical="center"/>
      <protection hidden="1"/>
    </xf>
    <xf numFmtId="0" fontId="23" fillId="26" borderId="58" xfId="46" applyNumberFormat="1" applyFont="1" applyFill="1" applyBorder="1" applyAlignment="1" applyProtection="1">
      <alignment vertical="center"/>
      <protection hidden="1"/>
    </xf>
    <xf numFmtId="0" fontId="47" fillId="26" borderId="59" xfId="46" applyFont="1" applyFill="1" applyBorder="1" applyAlignment="1" applyProtection="1">
      <alignment horizontal="left" vertical="center"/>
      <protection hidden="1"/>
    </xf>
    <xf numFmtId="0" fontId="56" fillId="26" borderId="59" xfId="46" applyFont="1" applyFill="1" applyBorder="1" applyAlignment="1" applyProtection="1">
      <alignment vertical="center"/>
      <protection hidden="1"/>
    </xf>
    <xf numFmtId="0" fontId="57" fillId="26" borderId="59" xfId="46" applyFont="1" applyFill="1" applyBorder="1" applyAlignment="1" applyProtection="1">
      <alignment vertical="center"/>
      <protection hidden="1"/>
    </xf>
    <xf numFmtId="0" fontId="57" fillId="26" borderId="60" xfId="46" applyFont="1" applyFill="1" applyBorder="1" applyAlignment="1" applyProtection="1">
      <alignment vertical="center"/>
      <protection hidden="1"/>
    </xf>
    <xf numFmtId="0" fontId="57" fillId="26" borderId="59" xfId="46" applyFont="1" applyFill="1" applyBorder="1" applyAlignment="1" applyProtection="1">
      <alignment horizontal="center" vertical="center"/>
      <protection hidden="1"/>
    </xf>
    <xf numFmtId="0" fontId="23" fillId="26" borderId="72" xfId="46" applyNumberFormat="1" applyFont="1" applyFill="1" applyBorder="1" applyAlignment="1" applyProtection="1">
      <alignment vertical="top"/>
      <protection hidden="1"/>
    </xf>
    <xf numFmtId="0" fontId="47" fillId="26" borderId="56" xfId="46" applyFont="1" applyFill="1" applyBorder="1" applyAlignment="1" applyProtection="1">
      <alignment horizontal="left" vertical="top"/>
      <protection hidden="1"/>
    </xf>
    <xf numFmtId="0" fontId="56" fillId="26" borderId="56" xfId="46" applyFont="1" applyFill="1" applyBorder="1" applyAlignment="1" applyProtection="1">
      <alignment vertical="top"/>
      <protection hidden="1"/>
    </xf>
    <xf numFmtId="0" fontId="57" fillId="26" borderId="56" xfId="46" applyFont="1" applyFill="1" applyBorder="1" applyAlignment="1" applyProtection="1">
      <alignment vertical="top"/>
      <protection hidden="1"/>
    </xf>
    <xf numFmtId="0" fontId="57" fillId="26" borderId="73" xfId="46" applyFont="1" applyFill="1" applyBorder="1" applyAlignment="1" applyProtection="1">
      <alignment vertical="top"/>
      <protection hidden="1"/>
    </xf>
    <xf numFmtId="0" fontId="57" fillId="26" borderId="56" xfId="46" applyFont="1" applyFill="1" applyBorder="1" applyAlignment="1" applyProtection="1">
      <alignment horizontal="center" vertical="top"/>
      <protection hidden="1"/>
    </xf>
    <xf numFmtId="179" fontId="37" fillId="0" borderId="61" xfId="46" applyNumberFormat="1" applyFont="1" applyFill="1" applyBorder="1" applyAlignment="1" applyProtection="1">
      <alignment vertical="center"/>
      <protection hidden="1"/>
    </xf>
    <xf numFmtId="179" fontId="37" fillId="0" borderId="0" xfId="46" applyNumberFormat="1" applyFont="1" applyFill="1" applyBorder="1" applyAlignment="1" applyProtection="1">
      <alignment vertical="center"/>
      <protection hidden="1"/>
    </xf>
    <xf numFmtId="179" fontId="37" fillId="0" borderId="0" xfId="46" applyNumberFormat="1" applyFont="1" applyFill="1" applyBorder="1" applyAlignment="1" applyProtection="1">
      <protection hidden="1"/>
    </xf>
    <xf numFmtId="179" fontId="37" fillId="0" borderId="62" xfId="46" applyNumberFormat="1" applyFont="1" applyFill="1" applyBorder="1" applyAlignment="1" applyProtection="1">
      <protection hidden="1"/>
    </xf>
    <xf numFmtId="179" fontId="28" fillId="0" borderId="61" xfId="46" applyNumberFormat="1" applyFont="1" applyFill="1" applyBorder="1" applyAlignment="1" applyProtection="1">
      <alignment vertical="top" wrapText="1"/>
      <protection locked="0"/>
    </xf>
    <xf numFmtId="0" fontId="6" fillId="0" borderId="0" xfId="46" applyAlignment="1" applyProtection="1">
      <alignment vertical="top" wrapText="1"/>
      <protection locked="0"/>
    </xf>
    <xf numFmtId="0" fontId="6" fillId="0" borderId="0" xfId="46" applyBorder="1" applyAlignment="1" applyProtection="1">
      <alignment vertical="top" wrapText="1"/>
      <protection locked="0"/>
    </xf>
    <xf numFmtId="0" fontId="6" fillId="0" borderId="62" xfId="46" applyBorder="1" applyAlignment="1" applyProtection="1">
      <alignment vertical="top" wrapText="1"/>
      <protection locked="0"/>
    </xf>
    <xf numFmtId="0" fontId="102" fillId="0" borderId="0" xfId="47" applyFont="1" applyBorder="1" applyAlignment="1">
      <alignment horizontal="center" vertical="center"/>
    </xf>
    <xf numFmtId="0" fontId="104" fillId="0" borderId="0" xfId="28" applyFont="1" applyAlignment="1" applyProtection="1">
      <alignment horizontal="center" vertical="center"/>
    </xf>
    <xf numFmtId="0" fontId="0" fillId="0" borderId="0" xfId="47" applyFont="1" applyAlignment="1">
      <alignment vertical="center"/>
    </xf>
    <xf numFmtId="179" fontId="37" fillId="30" borderId="86" xfId="0" applyNumberFormat="1" applyFont="1" applyFill="1" applyBorder="1" applyAlignment="1" applyProtection="1">
      <alignment horizontal="left"/>
      <protection locked="0" hidden="1"/>
    </xf>
    <xf numFmtId="189" fontId="49" fillId="30" borderId="87" xfId="0" applyNumberFormat="1" applyFont="1" applyFill="1" applyBorder="1" applyAlignment="1" applyProtection="1">
      <alignment horizontal="center" vertical="center"/>
      <protection locked="0" hidden="1"/>
    </xf>
    <xf numFmtId="182" fontId="29" fillId="30" borderId="0" xfId="0" applyNumberFormat="1" applyFont="1" applyFill="1" applyBorder="1" applyAlignment="1" applyProtection="1">
      <alignment horizontal="center" vertical="center"/>
      <protection locked="0" hidden="1"/>
    </xf>
    <xf numFmtId="189" fontId="49" fillId="30" borderId="88" xfId="0" applyNumberFormat="1" applyFont="1" applyFill="1" applyBorder="1" applyAlignment="1" applyProtection="1">
      <alignment horizontal="center" vertical="center"/>
      <protection locked="0" hidden="1"/>
    </xf>
    <xf numFmtId="179" fontId="37" fillId="29" borderId="94" xfId="0" applyNumberFormat="1" applyFont="1" applyFill="1" applyBorder="1" applyAlignment="1" applyProtection="1">
      <alignment horizontal="left"/>
      <protection locked="0" hidden="1"/>
    </xf>
    <xf numFmtId="189" fontId="64" fillId="29" borderId="95" xfId="0" applyNumberFormat="1" applyFont="1" applyFill="1" applyBorder="1" applyAlignment="1" applyProtection="1">
      <alignment horizontal="center" vertical="center"/>
      <protection locked="0" hidden="1"/>
    </xf>
    <xf numFmtId="182" fontId="65" fillId="29" borderId="91" xfId="0" applyNumberFormat="1" applyFont="1" applyFill="1" applyBorder="1" applyAlignment="1" applyProtection="1">
      <alignment horizontal="center" vertical="center"/>
      <protection locked="0" hidden="1"/>
    </xf>
    <xf numFmtId="182" fontId="36" fillId="26" borderId="99" xfId="0" applyNumberFormat="1" applyFont="1" applyFill="1" applyBorder="1" applyAlignment="1" applyProtection="1">
      <alignment horizontal="center" vertical="center"/>
      <protection locked="0" hidden="1"/>
    </xf>
    <xf numFmtId="189" fontId="67" fillId="26" borderId="87" xfId="0" applyNumberFormat="1" applyFont="1" applyFill="1" applyBorder="1" applyAlignment="1" applyProtection="1">
      <alignment horizontal="center" vertical="center"/>
      <protection locked="0" hidden="1"/>
    </xf>
    <xf numFmtId="189" fontId="67" fillId="26" borderId="88" xfId="0" applyNumberFormat="1" applyFont="1" applyFill="1" applyBorder="1" applyAlignment="1" applyProtection="1">
      <alignment horizontal="center" vertical="center"/>
      <protection locked="0" hidden="1"/>
    </xf>
    <xf numFmtId="182" fontId="29" fillId="0" borderId="135" xfId="0" applyNumberFormat="1" applyFont="1" applyFill="1" applyBorder="1" applyAlignment="1" applyProtection="1">
      <alignment horizontal="center" vertical="center"/>
      <protection locked="0" hidden="1"/>
    </xf>
    <xf numFmtId="189" fontId="67" fillId="26" borderId="52" xfId="0" applyNumberFormat="1" applyFont="1" applyFill="1" applyBorder="1" applyAlignment="1" applyProtection="1">
      <alignment horizontal="center" vertical="center"/>
      <protection locked="0" hidden="1"/>
    </xf>
    <xf numFmtId="189" fontId="67" fillId="26" borderId="0" xfId="0" applyNumberFormat="1" applyFont="1" applyFill="1" applyBorder="1" applyAlignment="1" applyProtection="1">
      <alignment horizontal="center" vertical="center"/>
      <protection locked="0" hidden="1"/>
    </xf>
    <xf numFmtId="182" fontId="29" fillId="0" borderId="81" xfId="0" applyNumberFormat="1" applyFont="1" applyFill="1" applyBorder="1" applyAlignment="1" applyProtection="1">
      <alignment horizontal="center" vertical="center"/>
      <protection locked="0" hidden="1"/>
    </xf>
    <xf numFmtId="182" fontId="29" fillId="0" borderId="104" xfId="0" applyNumberFormat="1" applyFont="1" applyFill="1" applyBorder="1" applyAlignment="1" applyProtection="1">
      <alignment horizontal="center" vertical="center"/>
      <protection locked="0" hidden="1"/>
    </xf>
    <xf numFmtId="182" fontId="36" fillId="26" borderId="100" xfId="0" applyNumberFormat="1" applyFont="1" applyFill="1" applyBorder="1" applyAlignment="1" applyProtection="1">
      <alignment horizontal="center" vertical="center"/>
      <protection locked="0" hidden="1"/>
    </xf>
    <xf numFmtId="182" fontId="29" fillId="0" borderId="89" xfId="0" applyNumberFormat="1" applyFont="1" applyFill="1" applyBorder="1" applyAlignment="1" applyProtection="1">
      <alignment horizontal="center" vertical="center"/>
      <protection locked="0" hidden="1"/>
    </xf>
    <xf numFmtId="182" fontId="36" fillId="0" borderId="104" xfId="0" applyNumberFormat="1" applyFont="1" applyFill="1" applyBorder="1" applyAlignment="1" applyProtection="1">
      <alignment horizontal="center" vertical="center"/>
      <protection locked="0" hidden="1"/>
    </xf>
    <xf numFmtId="182" fontId="36" fillId="26" borderId="82" xfId="0" applyNumberFormat="1" applyFont="1" applyFill="1" applyBorder="1" applyAlignment="1" applyProtection="1">
      <alignment horizontal="center" vertical="center"/>
      <protection locked="0" hidden="1"/>
    </xf>
    <xf numFmtId="189" fontId="67" fillId="26" borderId="110" xfId="0" applyNumberFormat="1" applyFont="1" applyFill="1" applyBorder="1" applyAlignment="1" applyProtection="1">
      <alignment horizontal="center" vertical="center"/>
      <protection locked="0" hidden="1"/>
    </xf>
    <xf numFmtId="189" fontId="67" fillId="26" borderId="111" xfId="0" applyNumberFormat="1" applyFont="1" applyFill="1" applyBorder="1" applyAlignment="1" applyProtection="1">
      <alignment horizontal="center" vertical="center"/>
      <protection locked="0" hidden="1"/>
    </xf>
    <xf numFmtId="189" fontId="67" fillId="26" borderId="113" xfId="0" applyNumberFormat="1" applyFont="1" applyFill="1" applyBorder="1" applyAlignment="1" applyProtection="1">
      <alignment horizontal="center" vertical="center"/>
      <protection locked="0" hidden="1"/>
    </xf>
    <xf numFmtId="182" fontId="36" fillId="26" borderId="52" xfId="0" applyNumberFormat="1" applyFont="1" applyFill="1" applyBorder="1" applyAlignment="1" applyProtection="1">
      <alignment horizontal="center" vertical="center"/>
      <protection locked="0" hidden="1"/>
    </xf>
    <xf numFmtId="189" fontId="67" fillId="26" borderId="114" xfId="0" applyNumberFormat="1" applyFont="1" applyFill="1" applyBorder="1" applyAlignment="1" applyProtection="1">
      <alignment horizontal="center" vertical="center"/>
      <protection locked="0" hidden="1"/>
    </xf>
    <xf numFmtId="182" fontId="36" fillId="0" borderId="89" xfId="0" applyNumberFormat="1" applyFont="1" applyFill="1" applyBorder="1" applyAlignment="1" applyProtection="1">
      <alignment horizontal="center" vertical="center"/>
      <protection locked="0" hidden="1"/>
    </xf>
    <xf numFmtId="189" fontId="44" fillId="26" borderId="0" xfId="0" applyNumberFormat="1" applyFont="1" applyFill="1" applyBorder="1" applyAlignment="1" applyProtection="1">
      <alignment horizontal="center" vertical="center"/>
      <protection locked="0" hidden="1"/>
    </xf>
    <xf numFmtId="182" fontId="44" fillId="0" borderId="115" xfId="0" applyNumberFormat="1" applyFont="1" applyFill="1" applyBorder="1" applyAlignment="1" applyProtection="1">
      <alignment horizontal="center" vertical="center"/>
      <protection locked="0" hidden="1"/>
    </xf>
    <xf numFmtId="182" fontId="44" fillId="0" borderId="104" xfId="0" applyNumberFormat="1" applyFont="1" applyFill="1" applyBorder="1" applyAlignment="1" applyProtection="1">
      <alignment horizontal="center" vertical="center"/>
      <protection locked="0" hidden="1"/>
    </xf>
    <xf numFmtId="182" fontId="44" fillId="0" borderId="116" xfId="0" applyNumberFormat="1" applyFont="1" applyFill="1" applyBorder="1" applyAlignment="1" applyProtection="1">
      <alignment horizontal="center" vertical="center"/>
      <protection locked="0" hidden="1"/>
    </xf>
    <xf numFmtId="182" fontId="36" fillId="26" borderId="139" xfId="0" applyNumberFormat="1" applyFont="1" applyFill="1" applyBorder="1" applyAlignment="1" applyProtection="1">
      <alignment horizontal="center" vertical="center"/>
      <protection locked="0" hidden="1"/>
    </xf>
    <xf numFmtId="182" fontId="36" fillId="26" borderId="0" xfId="0" applyNumberFormat="1" applyFont="1" applyFill="1" applyBorder="1" applyAlignment="1" applyProtection="1">
      <alignment horizontal="center" vertical="center"/>
      <protection locked="0" hidden="1"/>
    </xf>
    <xf numFmtId="182" fontId="36" fillId="0" borderId="81" xfId="0" applyNumberFormat="1" applyFont="1" applyFill="1" applyBorder="1" applyAlignment="1" applyProtection="1">
      <alignment horizontal="center" vertical="center"/>
      <protection locked="0" hidden="1"/>
    </xf>
    <xf numFmtId="182" fontId="36" fillId="26" borderId="86" xfId="0" applyNumberFormat="1" applyFont="1" applyFill="1" applyBorder="1" applyAlignment="1" applyProtection="1">
      <alignment horizontal="center" vertical="center"/>
      <protection locked="0" hidden="1"/>
    </xf>
    <xf numFmtId="182" fontId="29" fillId="0" borderId="115" xfId="0" applyNumberFormat="1" applyFont="1" applyFill="1" applyBorder="1" applyAlignment="1" applyProtection="1">
      <alignment horizontal="center" vertical="center"/>
      <protection locked="0" hidden="1"/>
    </xf>
    <xf numFmtId="179" fontId="37" fillId="29" borderId="122" xfId="0" applyNumberFormat="1" applyFont="1" applyFill="1" applyBorder="1" applyAlignment="1" applyProtection="1">
      <alignment horizontal="center"/>
      <protection locked="0" hidden="1"/>
    </xf>
    <xf numFmtId="189" fontId="64" fillId="29" borderId="123" xfId="0" applyNumberFormat="1" applyFont="1" applyFill="1" applyBorder="1" applyAlignment="1" applyProtection="1">
      <alignment horizontal="center" vertical="center"/>
      <protection locked="0" hidden="1"/>
    </xf>
    <xf numFmtId="182" fontId="65" fillId="29" borderId="120" xfId="0" applyNumberFormat="1" applyFont="1" applyFill="1" applyBorder="1" applyAlignment="1" applyProtection="1">
      <alignment horizontal="center" vertical="center"/>
      <protection locked="0" hidden="1"/>
    </xf>
    <xf numFmtId="189" fontId="64" fillId="29" borderId="124" xfId="0" applyNumberFormat="1" applyFont="1" applyFill="1" applyBorder="1" applyAlignment="1" applyProtection="1">
      <alignment horizontal="center" vertical="center"/>
      <protection locked="0" hidden="1"/>
    </xf>
    <xf numFmtId="189" fontId="67" fillId="26" borderId="83" xfId="0" applyNumberFormat="1" applyFont="1" applyFill="1" applyBorder="1" applyAlignment="1" applyProtection="1">
      <alignment horizontal="center" vertical="center"/>
      <protection locked="0" hidden="1"/>
    </xf>
    <xf numFmtId="189" fontId="67" fillId="26" borderId="84" xfId="0" applyNumberFormat="1" applyFont="1" applyFill="1" applyBorder="1" applyAlignment="1" applyProtection="1">
      <alignment horizontal="center" vertical="center"/>
      <protection locked="0" hidden="1"/>
    </xf>
    <xf numFmtId="182" fontId="36" fillId="0" borderId="0" xfId="0" applyNumberFormat="1" applyFont="1" applyFill="1" applyBorder="1" applyAlignment="1" applyProtection="1">
      <alignment horizontal="center" vertical="center"/>
      <protection locked="0" hidden="1"/>
    </xf>
    <xf numFmtId="189" fontId="67" fillId="26" borderId="16" xfId="0" applyNumberFormat="1" applyFont="1" applyFill="1" applyBorder="1" applyAlignment="1" applyProtection="1">
      <alignment horizontal="center" vertical="center"/>
      <protection locked="0" hidden="1"/>
    </xf>
    <xf numFmtId="182" fontId="29" fillId="0" borderId="0" xfId="0" applyNumberFormat="1" applyFont="1" applyFill="1" applyBorder="1" applyAlignment="1" applyProtection="1">
      <alignment horizontal="center" vertical="center"/>
      <protection locked="0" hidden="1"/>
    </xf>
    <xf numFmtId="182" fontId="29" fillId="26" borderId="0" xfId="0" applyNumberFormat="1" applyFont="1" applyFill="1" applyBorder="1" applyAlignment="1" applyProtection="1">
      <alignment horizontal="center" vertical="center"/>
      <protection locked="0" hidden="1"/>
    </xf>
    <xf numFmtId="189" fontId="67" fillId="26" borderId="57" xfId="0" applyNumberFormat="1" applyFont="1" applyFill="1" applyBorder="1" applyAlignment="1" applyProtection="1">
      <alignment horizontal="center" vertical="center"/>
      <protection locked="0" hidden="1"/>
    </xf>
    <xf numFmtId="182" fontId="29" fillId="0" borderId="56" xfId="0" applyNumberFormat="1" applyFont="1" applyFill="1" applyBorder="1" applyAlignment="1" applyProtection="1">
      <alignment horizontal="center" vertical="center"/>
      <protection locked="0" hidden="1"/>
    </xf>
    <xf numFmtId="182" fontId="36" fillId="0" borderId="52" xfId="0" applyNumberFormat="1" applyFont="1" applyFill="1" applyBorder="1" applyAlignment="1" applyProtection="1">
      <alignment horizontal="center" vertical="center"/>
      <protection locked="0" hidden="1"/>
    </xf>
    <xf numFmtId="189" fontId="67" fillId="26" borderId="109" xfId="0" applyNumberFormat="1" applyFont="1" applyFill="1" applyBorder="1" applyAlignment="1" applyProtection="1">
      <alignment horizontal="center" vertical="center"/>
      <protection locked="0" hidden="1"/>
    </xf>
    <xf numFmtId="182" fontId="29" fillId="0" borderId="82" xfId="0" applyNumberFormat="1" applyFont="1" applyFill="1" applyBorder="1" applyAlignment="1" applyProtection="1">
      <alignment horizontal="center" vertical="center"/>
      <protection locked="0" hidden="1"/>
    </xf>
    <xf numFmtId="182" fontId="29" fillId="0" borderId="86" xfId="0" applyNumberFormat="1" applyFont="1" applyFill="1" applyBorder="1" applyAlignment="1" applyProtection="1">
      <alignment horizontal="center" vertical="center"/>
      <protection locked="0" hidden="1"/>
    </xf>
    <xf numFmtId="182" fontId="36" fillId="26" borderId="126" xfId="0" applyNumberFormat="1" applyFont="1" applyFill="1" applyBorder="1" applyAlignment="1" applyProtection="1">
      <alignment horizontal="center" vertical="center"/>
      <protection locked="0" hidden="1"/>
    </xf>
    <xf numFmtId="189" fontId="67" fillId="26" borderId="77" xfId="0" applyNumberFormat="1" applyFont="1" applyFill="1" applyBorder="1" applyAlignment="1" applyProtection="1">
      <alignment horizontal="center" vertical="center"/>
      <protection locked="0" hidden="1"/>
    </xf>
    <xf numFmtId="182" fontId="29" fillId="0" borderId="65" xfId="0" applyNumberFormat="1" applyFont="1" applyFill="1" applyBorder="1" applyAlignment="1" applyProtection="1">
      <alignment horizontal="center" vertical="center"/>
      <protection locked="0" hidden="1"/>
    </xf>
    <xf numFmtId="189" fontId="67" fillId="26" borderId="128" xfId="0" applyNumberFormat="1" applyFont="1" applyFill="1" applyBorder="1" applyAlignment="1" applyProtection="1">
      <alignment horizontal="center" vertical="center"/>
      <protection locked="0" hidden="1"/>
    </xf>
    <xf numFmtId="179" fontId="37" fillId="29" borderId="129" xfId="0" applyNumberFormat="1" applyFont="1" applyFill="1" applyBorder="1" applyAlignment="1" applyProtection="1">
      <alignment horizontal="center"/>
      <protection locked="0" hidden="1"/>
    </xf>
    <xf numFmtId="182" fontId="36" fillId="0" borderId="130" xfId="0" applyNumberFormat="1" applyFont="1" applyFill="1" applyBorder="1" applyAlignment="1" applyProtection="1">
      <alignment horizontal="center" vertical="center"/>
      <protection locked="0" hidden="1"/>
    </xf>
    <xf numFmtId="189" fontId="67" fillId="26" borderId="26" xfId="0" applyNumberFormat="1" applyFont="1" applyFill="1" applyBorder="1" applyAlignment="1" applyProtection="1">
      <alignment horizontal="center" vertical="center"/>
      <protection locked="0" hidden="1"/>
    </xf>
    <xf numFmtId="182" fontId="36" fillId="0" borderId="49" xfId="0" applyNumberFormat="1" applyFont="1" applyFill="1" applyBorder="1" applyAlignment="1" applyProtection="1">
      <alignment horizontal="center" vertical="center"/>
      <protection locked="0" hidden="1"/>
    </xf>
    <xf numFmtId="189" fontId="67" fillId="26" borderId="131" xfId="0" applyNumberFormat="1" applyFont="1" applyFill="1" applyBorder="1" applyAlignment="1" applyProtection="1">
      <alignment horizontal="center" vertical="center"/>
      <protection locked="0" hidden="1"/>
    </xf>
    <xf numFmtId="189" fontId="64" fillId="26" borderId="87" xfId="0" applyNumberFormat="1" applyFont="1" applyFill="1" applyBorder="1" applyAlignment="1" applyProtection="1">
      <alignment horizontal="center" vertical="center"/>
      <protection locked="0" hidden="1"/>
    </xf>
    <xf numFmtId="189" fontId="64" fillId="26" borderId="88" xfId="0" applyNumberFormat="1" applyFont="1" applyFill="1" applyBorder="1" applyAlignment="1" applyProtection="1">
      <alignment horizontal="center" vertical="center"/>
      <protection locked="0" hidden="1"/>
    </xf>
    <xf numFmtId="179" fontId="37" fillId="30" borderId="129" xfId="0" applyNumberFormat="1" applyFont="1" applyFill="1" applyBorder="1" applyAlignment="1" applyProtection="1">
      <alignment horizontal="center"/>
      <protection locked="0" hidden="1"/>
    </xf>
    <xf numFmtId="189" fontId="67" fillId="30" borderId="132" xfId="0" applyNumberFormat="1" applyFont="1" applyFill="1" applyBorder="1" applyAlignment="1" applyProtection="1">
      <alignment horizontal="center" vertical="center"/>
      <protection locked="0" hidden="1"/>
    </xf>
    <xf numFmtId="182" fontId="29" fillId="30" borderId="59" xfId="0" applyNumberFormat="1" applyFont="1" applyFill="1" applyBorder="1" applyAlignment="1" applyProtection="1">
      <alignment horizontal="center" vertical="center"/>
      <protection locked="0" hidden="1"/>
    </xf>
    <xf numFmtId="189" fontId="67" fillId="30" borderId="133" xfId="0" applyNumberFormat="1" applyFont="1" applyFill="1" applyBorder="1" applyAlignment="1" applyProtection="1">
      <alignment horizontal="center" vertical="center"/>
      <protection locked="0" hidden="1"/>
    </xf>
    <xf numFmtId="179" fontId="37" fillId="29" borderId="134" xfId="0" applyNumberFormat="1" applyFont="1" applyFill="1" applyBorder="1" applyAlignment="1" applyProtection="1">
      <alignment horizontal="center"/>
      <protection locked="0" hidden="1"/>
    </xf>
    <xf numFmtId="189" fontId="64" fillId="29" borderId="96" xfId="0" applyNumberFormat="1" applyFont="1" applyFill="1" applyBorder="1" applyAlignment="1" applyProtection="1">
      <alignment horizontal="center" vertical="center"/>
      <protection locked="0" hidden="1"/>
    </xf>
    <xf numFmtId="182" fontId="36" fillId="0" borderId="135" xfId="0" applyNumberFormat="1" applyFont="1" applyFill="1" applyBorder="1" applyAlignment="1" applyProtection="1">
      <alignment horizontal="center" vertical="center"/>
      <protection locked="0" hidden="1"/>
    </xf>
    <xf numFmtId="182" fontId="36" fillId="0" borderId="99" xfId="0" applyNumberFormat="1" applyFont="1" applyFill="1" applyBorder="1" applyAlignment="1" applyProtection="1">
      <alignment horizontal="center" vertical="center"/>
      <protection locked="0" hidden="1"/>
    </xf>
    <xf numFmtId="182" fontId="36" fillId="26" borderId="148" xfId="0" applyNumberFormat="1" applyFont="1" applyFill="1" applyBorder="1" applyAlignment="1" applyProtection="1">
      <alignment horizontal="center" vertical="center"/>
      <protection locked="0" hidden="1"/>
    </xf>
    <xf numFmtId="189" fontId="67" fillId="26" borderId="53" xfId="0" applyNumberFormat="1" applyFont="1" applyFill="1" applyBorder="1" applyAlignment="1" applyProtection="1">
      <alignment horizontal="center" vertical="center"/>
      <protection locked="0" hidden="1"/>
    </xf>
    <xf numFmtId="179" fontId="37" fillId="29" borderId="139" xfId="0" applyNumberFormat="1" applyFont="1" applyFill="1" applyBorder="1" applyAlignment="1" applyProtection="1">
      <alignment horizontal="center"/>
      <protection locked="0" hidden="1"/>
    </xf>
    <xf numFmtId="182" fontId="36" fillId="26" borderId="140" xfId="0" applyNumberFormat="1" applyFont="1" applyFill="1" applyBorder="1" applyAlignment="1" applyProtection="1">
      <alignment horizontal="center" vertical="center"/>
      <protection locked="0" hidden="1"/>
    </xf>
    <xf numFmtId="189" fontId="67" fillId="26" borderId="25" xfId="0" applyNumberFormat="1" applyFont="1" applyFill="1" applyBorder="1" applyAlignment="1" applyProtection="1">
      <alignment horizontal="center" vertical="center"/>
      <protection locked="0" hidden="1"/>
    </xf>
    <xf numFmtId="182" fontId="36" fillId="0" borderId="126" xfId="0" applyNumberFormat="1" applyFont="1" applyFill="1" applyBorder="1" applyAlignment="1" applyProtection="1">
      <alignment horizontal="center" vertical="center"/>
      <protection locked="0" hidden="1"/>
    </xf>
    <xf numFmtId="189" fontId="67" fillId="26" borderId="49" xfId="0" applyNumberFormat="1" applyFont="1" applyFill="1" applyBorder="1" applyAlignment="1" applyProtection="1">
      <alignment horizontal="center" vertical="center"/>
      <protection locked="0" hidden="1"/>
    </xf>
    <xf numFmtId="189" fontId="67" fillId="26" borderId="63" xfId="0" applyNumberFormat="1" applyFont="1" applyFill="1" applyBorder="1" applyAlignment="1" applyProtection="1">
      <alignment horizontal="center" vertical="center"/>
      <protection locked="0" hidden="1"/>
    </xf>
    <xf numFmtId="182" fontId="36" fillId="0" borderId="86" xfId="0" applyNumberFormat="1" applyFont="1" applyFill="1" applyBorder="1" applyAlignment="1" applyProtection="1">
      <alignment horizontal="center" vertical="center"/>
      <protection locked="0" hidden="1"/>
    </xf>
    <xf numFmtId="189" fontId="67" fillId="26" borderId="56" xfId="0" applyNumberFormat="1" applyFont="1" applyFill="1" applyBorder="1" applyAlignment="1" applyProtection="1">
      <alignment horizontal="center" vertical="center"/>
      <protection locked="0" hidden="1"/>
    </xf>
    <xf numFmtId="182" fontId="36" fillId="0" borderId="82" xfId="0" applyNumberFormat="1" applyFont="1" applyFill="1" applyBorder="1" applyAlignment="1" applyProtection="1">
      <alignment horizontal="center" vertical="center"/>
      <protection locked="0" hidden="1"/>
    </xf>
    <xf numFmtId="182" fontId="36" fillId="26" borderId="54" xfId="0" applyNumberFormat="1" applyFont="1" applyFill="1" applyBorder="1" applyAlignment="1" applyProtection="1">
      <alignment horizontal="center" vertical="center"/>
      <protection locked="0" hidden="1"/>
    </xf>
    <xf numFmtId="182" fontId="36" fillId="26" borderId="141" xfId="0" applyNumberFormat="1" applyFont="1" applyFill="1" applyBorder="1" applyAlignment="1" applyProtection="1">
      <alignment horizontal="center" vertical="center"/>
      <protection locked="0" hidden="1"/>
    </xf>
    <xf numFmtId="182" fontId="29" fillId="0" borderId="60" xfId="0" applyNumberFormat="1" applyFont="1" applyFill="1" applyBorder="1" applyAlignment="1" applyProtection="1">
      <alignment horizontal="center" vertical="center"/>
      <protection locked="0" hidden="1"/>
    </xf>
    <xf numFmtId="182" fontId="29" fillId="0" borderId="62" xfId="0" applyNumberFormat="1" applyFont="1" applyFill="1" applyBorder="1" applyAlignment="1" applyProtection="1">
      <alignment horizontal="center" vertical="center"/>
      <protection locked="0" hidden="1"/>
    </xf>
    <xf numFmtId="182" fontId="29" fillId="0" borderId="66" xfId="0" applyNumberFormat="1" applyFont="1" applyFill="1" applyBorder="1" applyAlignment="1" applyProtection="1">
      <alignment horizontal="center" vertical="center"/>
      <protection locked="0" hidden="1"/>
    </xf>
    <xf numFmtId="182" fontId="36" fillId="26" borderId="142" xfId="0" applyNumberFormat="1" applyFont="1" applyFill="1" applyBorder="1" applyAlignment="1" applyProtection="1">
      <alignment horizontal="center" vertical="center"/>
      <protection locked="0" hidden="1"/>
    </xf>
    <xf numFmtId="189" fontId="67" fillId="26" borderId="107" xfId="0" applyNumberFormat="1" applyFont="1" applyFill="1" applyBorder="1" applyAlignment="1" applyProtection="1">
      <alignment horizontal="center" vertical="center"/>
      <protection locked="0" hidden="1"/>
    </xf>
    <xf numFmtId="0" fontId="27" fillId="26" borderId="0" xfId="45" applyFont="1" applyFill="1" applyBorder="1" applyAlignment="1">
      <alignment vertical="center"/>
    </xf>
    <xf numFmtId="0" fontId="27" fillId="26" borderId="0" xfId="46" applyFont="1" applyFill="1" applyBorder="1" applyAlignment="1" applyProtection="1">
      <alignment horizontal="right" vertical="center"/>
    </xf>
    <xf numFmtId="0" fontId="33" fillId="26" borderId="0" xfId="46" applyFont="1" applyFill="1" applyBorder="1" applyAlignment="1">
      <alignment horizontal="right" vertical="center"/>
    </xf>
    <xf numFmtId="0" fontId="0" fillId="0" borderId="0" xfId="47" applyFont="1" applyBorder="1" applyAlignment="1">
      <alignment vertical="center"/>
    </xf>
    <xf numFmtId="0" fontId="6" fillId="0" borderId="0" xfId="47" applyBorder="1" applyAlignment="1">
      <alignment horizontal="center" vertical="center"/>
    </xf>
    <xf numFmtId="0" fontId="43" fillId="0" borderId="0" xfId="47" applyFont="1" applyFill="1" applyAlignment="1">
      <alignment vertical="center"/>
    </xf>
    <xf numFmtId="0" fontId="6" fillId="0" borderId="0" xfId="47" applyFill="1" applyAlignment="1">
      <alignment horizontal="right" vertical="center"/>
    </xf>
    <xf numFmtId="0" fontId="6" fillId="0" borderId="0" xfId="47" applyFill="1" applyBorder="1" applyAlignment="1">
      <alignment vertical="center"/>
    </xf>
    <xf numFmtId="0" fontId="6" fillId="0" borderId="0" xfId="47" applyFill="1" applyAlignment="1">
      <alignment vertical="center"/>
    </xf>
    <xf numFmtId="0" fontId="6" fillId="0" borderId="0" xfId="47" applyFont="1" applyFill="1" applyAlignment="1">
      <alignment horizontal="right" vertical="center"/>
    </xf>
    <xf numFmtId="0" fontId="0" fillId="0" borderId="0" xfId="47" applyFont="1" applyFill="1" applyAlignment="1">
      <alignment vertical="center"/>
    </xf>
    <xf numFmtId="0" fontId="102" fillId="0" borderId="0" xfId="47" applyFont="1" applyFill="1" applyAlignment="1">
      <alignment vertical="center"/>
    </xf>
    <xf numFmtId="0" fontId="102" fillId="0" borderId="0" xfId="47" applyFont="1" applyFill="1" applyBorder="1" applyAlignment="1">
      <alignment vertical="center"/>
    </xf>
    <xf numFmtId="0" fontId="0" fillId="0" borderId="0" xfId="47" applyFont="1" applyFill="1" applyAlignment="1">
      <alignment horizontal="right" vertical="center"/>
    </xf>
    <xf numFmtId="0" fontId="0" fillId="0" borderId="0" xfId="47" applyFont="1" applyBorder="1" applyAlignment="1">
      <alignment horizontal="right" vertical="center"/>
    </xf>
    <xf numFmtId="0" fontId="23" fillId="41" borderId="58" xfId="0" applyNumberFormat="1" applyFont="1" applyFill="1" applyBorder="1" applyAlignment="1" applyProtection="1">
      <alignment vertical="center"/>
      <protection hidden="1"/>
    </xf>
    <xf numFmtId="0" fontId="47" fillId="41" borderId="59" xfId="0" applyFont="1" applyFill="1" applyBorder="1" applyAlignment="1" applyProtection="1">
      <alignment horizontal="left" vertical="center"/>
      <protection hidden="1"/>
    </xf>
    <xf numFmtId="0" fontId="56" fillId="41" borderId="59" xfId="0" applyFont="1" applyFill="1" applyBorder="1" applyAlignment="1" applyProtection="1">
      <alignment vertical="center"/>
      <protection hidden="1"/>
    </xf>
    <xf numFmtId="0" fontId="57" fillId="41" borderId="59" xfId="0" applyFont="1" applyFill="1" applyBorder="1" applyAlignment="1" applyProtection="1">
      <alignment vertical="center"/>
      <protection hidden="1"/>
    </xf>
    <xf numFmtId="0" fontId="57" fillId="41" borderId="60" xfId="0" applyFont="1" applyFill="1" applyBorder="1" applyAlignment="1" applyProtection="1">
      <alignment vertical="center"/>
      <protection hidden="1"/>
    </xf>
    <xf numFmtId="0" fontId="58" fillId="41" borderId="61" xfId="0" applyFont="1" applyFill="1" applyBorder="1" applyProtection="1">
      <alignment vertical="center"/>
      <protection hidden="1"/>
    </xf>
    <xf numFmtId="0" fontId="59" fillId="41" borderId="0" xfId="0" applyFont="1" applyFill="1" applyBorder="1" applyAlignment="1" applyProtection="1">
      <alignment horizontal="left"/>
      <protection hidden="1"/>
    </xf>
    <xf numFmtId="0" fontId="60" fillId="41" borderId="0" xfId="0" applyFont="1" applyFill="1" applyBorder="1" applyProtection="1">
      <alignment vertical="center"/>
      <protection hidden="1"/>
    </xf>
    <xf numFmtId="0" fontId="6" fillId="41" borderId="0" xfId="0" applyFont="1" applyFill="1" applyBorder="1" applyProtection="1">
      <alignment vertical="center"/>
      <protection hidden="1"/>
    </xf>
    <xf numFmtId="0" fontId="6" fillId="41" borderId="62" xfId="0" applyFont="1" applyFill="1" applyBorder="1" applyProtection="1">
      <alignment vertical="center"/>
      <protection hidden="1"/>
    </xf>
    <xf numFmtId="0" fontId="23" fillId="41" borderId="64" xfId="0" applyNumberFormat="1" applyFont="1" applyFill="1" applyBorder="1" applyAlignment="1" applyProtection="1">
      <alignment vertical="center"/>
      <protection hidden="1"/>
    </xf>
    <xf numFmtId="0" fontId="47" fillId="41" borderId="65" xfId="0" applyFont="1" applyFill="1" applyBorder="1" applyAlignment="1" applyProtection="1">
      <alignment horizontal="left" vertical="top"/>
      <protection hidden="1"/>
    </xf>
    <xf numFmtId="0" fontId="56" fillId="41" borderId="65" xfId="0" applyFont="1" applyFill="1" applyBorder="1" applyAlignment="1" applyProtection="1">
      <alignment vertical="top"/>
      <protection hidden="1"/>
    </xf>
    <xf numFmtId="0" fontId="57" fillId="41" borderId="65" xfId="0" applyFont="1" applyFill="1" applyBorder="1" applyAlignment="1" applyProtection="1">
      <alignment vertical="top"/>
      <protection hidden="1"/>
    </xf>
    <xf numFmtId="0" fontId="57" fillId="41" borderId="66" xfId="0" applyFont="1" applyFill="1" applyBorder="1" applyAlignment="1" applyProtection="1">
      <alignment vertical="top"/>
      <protection hidden="1"/>
    </xf>
    <xf numFmtId="0" fontId="0" fillId="0" borderId="0" xfId="47" applyFont="1" applyBorder="1" applyAlignment="1">
      <alignment horizontal="center" vertical="center"/>
    </xf>
    <xf numFmtId="0" fontId="94" fillId="0" borderId="0" xfId="47" applyFont="1" applyBorder="1" applyAlignment="1">
      <alignment horizontal="left" vertical="center"/>
    </xf>
    <xf numFmtId="0" fontId="94" fillId="0" borderId="0" xfId="47" applyFont="1" applyAlignment="1">
      <alignment vertical="center"/>
    </xf>
    <xf numFmtId="0" fontId="0" fillId="0" borderId="0" xfId="0" applyAlignment="1">
      <alignment horizontal="right" vertical="center"/>
    </xf>
    <xf numFmtId="0" fontId="0" fillId="0" borderId="0" xfId="0" applyBorder="1">
      <alignment vertical="center"/>
    </xf>
    <xf numFmtId="0" fontId="81" fillId="26" borderId="64" xfId="0" applyFont="1" applyFill="1" applyBorder="1" applyAlignment="1" applyProtection="1">
      <alignment horizontal="center"/>
      <protection hidden="1"/>
    </xf>
    <xf numFmtId="194" fontId="6" fillId="44" borderId="245" xfId="0" applyNumberFormat="1" applyFont="1" applyFill="1" applyBorder="1" applyAlignment="1" applyProtection="1">
      <alignment horizontal="center" vertical="center"/>
      <protection locked="0"/>
    </xf>
    <xf numFmtId="194" fontId="6" fillId="44" borderId="246" xfId="0" applyNumberFormat="1" applyFont="1" applyFill="1" applyBorder="1" applyAlignment="1" applyProtection="1">
      <alignment horizontal="center" vertical="center"/>
      <protection locked="0"/>
    </xf>
    <xf numFmtId="0" fontId="0" fillId="44" borderId="182" xfId="0" applyFont="1" applyFill="1" applyBorder="1" applyAlignment="1" applyProtection="1">
      <alignment vertical="center" wrapText="1"/>
      <protection locked="0"/>
    </xf>
    <xf numFmtId="0" fontId="0" fillId="44" borderId="246" xfId="0" applyFont="1" applyFill="1" applyBorder="1" applyAlignment="1" applyProtection="1">
      <alignment vertical="center" wrapText="1"/>
      <protection locked="0"/>
    </xf>
    <xf numFmtId="194" fontId="6" fillId="31" borderId="250" xfId="0" applyNumberFormat="1" applyFont="1" applyFill="1" applyBorder="1" applyAlignment="1" applyProtection="1">
      <alignment horizontal="center" vertical="center" wrapText="1"/>
      <protection locked="0"/>
    </xf>
    <xf numFmtId="194" fontId="6" fillId="31" borderId="251" xfId="0" applyNumberFormat="1" applyFont="1" applyFill="1" applyBorder="1" applyAlignment="1" applyProtection="1">
      <alignment horizontal="center" vertical="center" wrapText="1"/>
      <protection locked="0"/>
    </xf>
    <xf numFmtId="0" fontId="0" fillId="31" borderId="187" xfId="0" applyFont="1" applyFill="1" applyBorder="1" applyAlignment="1" applyProtection="1">
      <alignment vertical="center" wrapText="1"/>
      <protection locked="0"/>
    </xf>
    <xf numFmtId="0" fontId="0" fillId="31" borderId="251" xfId="0" applyFont="1" applyFill="1" applyBorder="1" applyAlignment="1" applyProtection="1">
      <alignment vertical="center" wrapText="1"/>
      <protection locked="0"/>
    </xf>
    <xf numFmtId="194" fontId="6" fillId="35" borderId="250" xfId="0" applyNumberFormat="1" applyFont="1" applyFill="1" applyBorder="1" applyAlignment="1" applyProtection="1">
      <alignment horizontal="center" vertical="center"/>
      <protection locked="0"/>
    </xf>
    <xf numFmtId="194" fontId="6" fillId="35" borderId="251" xfId="0" applyNumberFormat="1" applyFont="1" applyFill="1" applyBorder="1" applyAlignment="1" applyProtection="1">
      <alignment horizontal="center" vertical="center"/>
      <protection locked="0"/>
    </xf>
    <xf numFmtId="0" fontId="0" fillId="35" borderId="187" xfId="0" applyFont="1" applyFill="1" applyBorder="1" applyAlignment="1" applyProtection="1">
      <alignment vertical="center"/>
      <protection locked="0"/>
    </xf>
    <xf numFmtId="0" fontId="0" fillId="35" borderId="251" xfId="0" applyFont="1" applyFill="1" applyBorder="1" applyAlignment="1" applyProtection="1">
      <alignment vertical="center"/>
      <protection locked="0"/>
    </xf>
    <xf numFmtId="194" fontId="6" fillId="29" borderId="252" xfId="0" applyNumberFormat="1" applyFont="1" applyFill="1" applyBorder="1" applyAlignment="1" applyProtection="1">
      <alignment horizontal="center" vertical="center" wrapText="1"/>
      <protection locked="0"/>
    </xf>
    <xf numFmtId="194" fontId="6" fillId="29" borderId="251" xfId="0" applyNumberFormat="1" applyFont="1" applyFill="1" applyBorder="1" applyAlignment="1" applyProtection="1">
      <alignment horizontal="center" vertical="center" wrapText="1"/>
      <protection locked="0"/>
    </xf>
    <xf numFmtId="0" fontId="0" fillId="29" borderId="187" xfId="0" applyFont="1" applyFill="1" applyBorder="1" applyAlignment="1" applyProtection="1">
      <alignment vertical="center" wrapText="1"/>
      <protection locked="0"/>
    </xf>
    <xf numFmtId="0" fontId="0" fillId="29" borderId="251" xfId="0" applyFont="1" applyFill="1" applyBorder="1" applyAlignment="1" applyProtection="1">
      <alignment vertical="center" wrapText="1"/>
      <protection locked="0"/>
    </xf>
    <xf numFmtId="194" fontId="6" fillId="40" borderId="250" xfId="0" applyNumberFormat="1" applyFont="1" applyFill="1" applyBorder="1" applyAlignment="1" applyProtection="1">
      <alignment horizontal="center" vertical="center" wrapText="1"/>
      <protection locked="0"/>
    </xf>
    <xf numFmtId="194" fontId="6" fillId="40" borderId="251" xfId="0" applyNumberFormat="1" applyFont="1" applyFill="1" applyBorder="1" applyAlignment="1" applyProtection="1">
      <alignment horizontal="center" vertical="center" wrapText="1"/>
      <protection locked="0"/>
    </xf>
    <xf numFmtId="0" fontId="0" fillId="40" borderId="187" xfId="0" applyFont="1" applyFill="1" applyBorder="1" applyAlignment="1" applyProtection="1">
      <alignment vertical="center" wrapText="1"/>
      <protection locked="0"/>
    </xf>
    <xf numFmtId="0" fontId="0" fillId="40" borderId="251" xfId="0" applyFont="1" applyFill="1" applyBorder="1" applyAlignment="1" applyProtection="1">
      <alignment vertical="center" wrapText="1"/>
      <protection locked="0"/>
    </xf>
    <xf numFmtId="194" fontId="6" fillId="35" borderId="250" xfId="0" applyNumberFormat="1" applyFont="1" applyFill="1" applyBorder="1" applyAlignment="1" applyProtection="1">
      <alignment horizontal="center" vertical="center" wrapText="1"/>
      <protection locked="0"/>
    </xf>
    <xf numFmtId="194" fontId="6" fillId="35" borderId="251" xfId="0" applyNumberFormat="1" applyFont="1" applyFill="1" applyBorder="1" applyAlignment="1" applyProtection="1">
      <alignment horizontal="center" vertical="center" wrapText="1"/>
      <protection locked="0"/>
    </xf>
    <xf numFmtId="0" fontId="0" fillId="35" borderId="187" xfId="0" applyFont="1" applyFill="1" applyBorder="1" applyAlignment="1" applyProtection="1">
      <alignment vertical="center" wrapText="1"/>
      <protection locked="0"/>
    </xf>
    <xf numFmtId="0" fontId="0" fillId="35" borderId="251" xfId="0" applyFont="1" applyFill="1" applyBorder="1" applyAlignment="1" applyProtection="1">
      <alignment vertical="center" wrapText="1"/>
      <protection locked="0"/>
    </xf>
    <xf numFmtId="194" fontId="6" fillId="29" borderId="250" xfId="0" applyNumberFormat="1" applyFont="1" applyFill="1" applyBorder="1" applyAlignment="1" applyProtection="1">
      <alignment horizontal="center" vertical="center" wrapText="1"/>
      <protection locked="0"/>
    </xf>
    <xf numFmtId="194" fontId="6" fillId="44" borderId="266" xfId="0" applyNumberFormat="1" applyFont="1" applyFill="1" applyBorder="1" applyAlignment="1" applyProtection="1">
      <alignment horizontal="center" vertical="center" wrapText="1"/>
      <protection locked="0"/>
    </xf>
    <xf numFmtId="194" fontId="6" fillId="44" borderId="267" xfId="0" applyNumberFormat="1" applyFont="1" applyFill="1" applyBorder="1" applyAlignment="1" applyProtection="1">
      <alignment horizontal="center" vertical="center" wrapText="1"/>
      <protection locked="0"/>
    </xf>
    <xf numFmtId="0" fontId="0" fillId="44" borderId="204" xfId="0" applyFont="1" applyFill="1" applyBorder="1" applyAlignment="1" applyProtection="1">
      <alignment vertical="center" wrapText="1"/>
      <protection locked="0"/>
    </xf>
    <xf numFmtId="0" fontId="0" fillId="44" borderId="267" xfId="0" applyFont="1" applyFill="1" applyBorder="1" applyAlignment="1" applyProtection="1">
      <alignment vertical="center" wrapText="1"/>
      <protection locked="0"/>
    </xf>
    <xf numFmtId="194" fontId="0" fillId="28" borderId="255" xfId="0" applyNumberFormat="1" applyFill="1" applyBorder="1" applyAlignment="1" applyProtection="1">
      <alignment horizontal="center" vertical="center" wrapText="1"/>
      <protection locked="0"/>
    </xf>
    <xf numFmtId="194" fontId="0" fillId="28" borderId="257" xfId="0" applyNumberFormat="1" applyFill="1" applyBorder="1" applyAlignment="1" applyProtection="1">
      <alignment vertical="center" wrapText="1"/>
      <protection locked="0"/>
    </xf>
    <xf numFmtId="0" fontId="0" fillId="0" borderId="0" xfId="0" applyFont="1">
      <alignment vertical="center"/>
    </xf>
    <xf numFmtId="0" fontId="0" fillId="45" borderId="189" xfId="0" applyNumberFormat="1" applyFont="1" applyFill="1" applyBorder="1" applyAlignment="1">
      <alignment horizontal="center" vertical="center" wrapText="1"/>
    </xf>
    <xf numFmtId="194" fontId="0" fillId="45" borderId="190" xfId="0" applyNumberFormat="1" applyFont="1" applyFill="1" applyBorder="1" applyAlignment="1">
      <alignment horizontal="center" vertical="center" wrapText="1"/>
    </xf>
    <xf numFmtId="194" fontId="0" fillId="45" borderId="191" xfId="0" applyNumberFormat="1" applyFont="1" applyFill="1" applyBorder="1" applyAlignment="1">
      <alignment horizontal="center" vertical="center" wrapText="1"/>
    </xf>
    <xf numFmtId="194" fontId="0" fillId="45" borderId="192" xfId="0" applyNumberFormat="1" applyFont="1" applyFill="1" applyBorder="1" applyAlignment="1">
      <alignment horizontal="center" vertical="center" wrapText="1"/>
    </xf>
    <xf numFmtId="194" fontId="0" fillId="45" borderId="49" xfId="0" applyNumberFormat="1" applyFont="1" applyFill="1" applyBorder="1" applyAlignment="1">
      <alignment vertical="center" wrapText="1"/>
    </xf>
    <xf numFmtId="0" fontId="27" fillId="26" borderId="63" xfId="28" applyFont="1" applyFill="1" applyBorder="1" applyAlignment="1" applyProtection="1">
      <alignment horizontal="center" vertical="center"/>
      <protection hidden="1"/>
    </xf>
    <xf numFmtId="0" fontId="27" fillId="26" borderId="55" xfId="28" applyFont="1" applyFill="1" applyBorder="1" applyAlignment="1" applyProtection="1">
      <alignment horizontal="center" vertical="center"/>
      <protection hidden="1"/>
    </xf>
    <xf numFmtId="0" fontId="63" fillId="37" borderId="75" xfId="0" applyFont="1" applyFill="1" applyBorder="1" applyAlignment="1" applyProtection="1">
      <alignment vertical="center"/>
      <protection hidden="1"/>
    </xf>
    <xf numFmtId="0" fontId="0" fillId="29" borderId="183" xfId="0" applyNumberFormat="1" applyFont="1" applyFill="1" applyBorder="1" applyAlignment="1">
      <alignment horizontal="center" vertical="center" wrapText="1"/>
    </xf>
    <xf numFmtId="0" fontId="63" fillId="26" borderId="52" xfId="0" applyFont="1" applyFill="1" applyBorder="1" applyAlignment="1" applyProtection="1">
      <alignment vertical="center"/>
      <protection hidden="1"/>
    </xf>
    <xf numFmtId="0" fontId="63" fillId="26" borderId="79" xfId="0" applyFont="1" applyFill="1" applyBorder="1" applyAlignment="1" applyProtection="1">
      <alignment vertical="center"/>
      <protection hidden="1"/>
    </xf>
    <xf numFmtId="0" fontId="0" fillId="35" borderId="188" xfId="0" applyNumberFormat="1" applyFont="1" applyFill="1" applyBorder="1" applyAlignment="1">
      <alignment horizontal="center" vertical="center"/>
    </xf>
    <xf numFmtId="0" fontId="27" fillId="26" borderId="63" xfId="28" applyNumberFormat="1" applyFont="1" applyFill="1" applyBorder="1" applyAlignment="1" applyProtection="1">
      <alignment horizontal="center" vertical="center"/>
      <protection hidden="1"/>
    </xf>
    <xf numFmtId="0" fontId="63" fillId="26" borderId="75" xfId="0" applyFont="1" applyFill="1" applyBorder="1" applyAlignment="1" applyProtection="1">
      <alignment vertical="center"/>
      <protection hidden="1"/>
    </xf>
    <xf numFmtId="0" fontId="63" fillId="26" borderId="49" xfId="0" applyFont="1" applyFill="1" applyBorder="1" applyAlignment="1" applyProtection="1">
      <alignment vertical="center"/>
      <protection hidden="1"/>
    </xf>
    <xf numFmtId="0" fontId="27" fillId="26" borderId="55" xfId="28" applyNumberFormat="1" applyFont="1" applyFill="1" applyBorder="1" applyAlignment="1" applyProtection="1">
      <alignment horizontal="center" vertical="center"/>
      <protection hidden="1"/>
    </xf>
    <xf numFmtId="0" fontId="0" fillId="29" borderId="183" xfId="0" applyNumberFormat="1" applyFont="1" applyFill="1" applyBorder="1" applyAlignment="1">
      <alignment horizontal="center" vertical="center"/>
    </xf>
    <xf numFmtId="0" fontId="63" fillId="26" borderId="73" xfId="0" applyFont="1" applyFill="1" applyBorder="1" applyAlignment="1" applyProtection="1">
      <alignment vertical="center"/>
      <protection hidden="1"/>
    </xf>
    <xf numFmtId="0" fontId="0" fillId="29" borderId="121" xfId="0" applyFont="1" applyFill="1" applyBorder="1" applyAlignment="1" applyProtection="1">
      <alignment vertical="center"/>
      <protection hidden="1"/>
    </xf>
    <xf numFmtId="0" fontId="0" fillId="31" borderId="183" xfId="0" applyNumberFormat="1" applyFont="1" applyFill="1" applyBorder="1" applyAlignment="1">
      <alignment horizontal="center" vertical="center"/>
    </xf>
    <xf numFmtId="0" fontId="63" fillId="26" borderId="0" xfId="0" applyFont="1" applyFill="1" applyBorder="1" applyAlignment="1" applyProtection="1">
      <alignment vertical="center"/>
      <protection hidden="1"/>
    </xf>
    <xf numFmtId="0" fontId="63" fillId="26" borderId="62" xfId="0" applyFont="1" applyFill="1" applyBorder="1" applyAlignment="1" applyProtection="1">
      <alignment vertical="center"/>
      <protection hidden="1"/>
    </xf>
    <xf numFmtId="0" fontId="113" fillId="26" borderId="0" xfId="28" applyNumberFormat="1" applyFont="1" applyFill="1" applyBorder="1" applyAlignment="1" applyProtection="1">
      <alignment horizontal="center" vertical="center"/>
      <protection hidden="1"/>
    </xf>
    <xf numFmtId="0" fontId="27" fillId="26" borderId="76" xfId="28" applyNumberFormat="1" applyFont="1" applyFill="1" applyBorder="1" applyAlignment="1" applyProtection="1">
      <alignment horizontal="center" vertical="center"/>
      <protection hidden="1"/>
    </xf>
    <xf numFmtId="0" fontId="63" fillId="26" borderId="118" xfId="0" applyFont="1" applyFill="1" applyBorder="1" applyAlignment="1" applyProtection="1">
      <alignment vertical="center"/>
      <protection hidden="1"/>
    </xf>
    <xf numFmtId="0" fontId="0" fillId="45" borderId="193" xfId="0" applyNumberFormat="1" applyFont="1" applyFill="1" applyBorder="1" applyAlignment="1">
      <alignment horizontal="center" vertical="center" wrapText="1"/>
    </xf>
    <xf numFmtId="194" fontId="0" fillId="45" borderId="194" xfId="0" applyNumberFormat="1" applyFont="1" applyFill="1" applyBorder="1" applyAlignment="1">
      <alignment horizontal="center" vertical="center" wrapText="1"/>
    </xf>
    <xf numFmtId="194" fontId="0" fillId="45" borderId="195" xfId="0" applyNumberFormat="1" applyFont="1" applyFill="1" applyBorder="1" applyAlignment="1">
      <alignment horizontal="center" vertical="center" wrapText="1"/>
    </xf>
    <xf numFmtId="194" fontId="0" fillId="45" borderId="147" xfId="0" applyNumberFormat="1" applyFont="1" applyFill="1" applyBorder="1" applyAlignment="1">
      <alignment horizontal="center" vertical="center" wrapText="1"/>
    </xf>
    <xf numFmtId="194" fontId="0" fillId="45" borderId="274" xfId="0" applyNumberFormat="1" applyFont="1" applyFill="1" applyBorder="1" applyAlignment="1">
      <alignment vertical="center" wrapText="1"/>
    </xf>
    <xf numFmtId="194" fontId="0" fillId="45" borderId="52" xfId="0" applyNumberFormat="1" applyFont="1" applyFill="1" applyBorder="1" applyAlignment="1">
      <alignment vertical="center" wrapText="1"/>
    </xf>
    <xf numFmtId="0" fontId="114" fillId="0" borderId="0" xfId="0" applyFont="1" applyFill="1" applyBorder="1" applyAlignment="1" applyProtection="1">
      <alignment horizontal="left"/>
      <protection hidden="1"/>
    </xf>
    <xf numFmtId="0" fontId="115" fillId="0" borderId="0" xfId="0" applyFont="1" applyFill="1" applyBorder="1" applyAlignment="1" applyProtection="1">
      <alignment vertical="center"/>
      <protection hidden="1"/>
    </xf>
    <xf numFmtId="0" fontId="0" fillId="45" borderId="196" xfId="0" applyNumberFormat="1" applyFont="1" applyFill="1" applyBorder="1" applyAlignment="1">
      <alignment horizontal="center" vertical="center" wrapText="1"/>
    </xf>
    <xf numFmtId="194" fontId="0" fillId="45" borderId="197" xfId="0" applyNumberFormat="1" applyFont="1" applyFill="1" applyBorder="1" applyAlignment="1">
      <alignment horizontal="center" vertical="center" wrapText="1"/>
    </xf>
    <xf numFmtId="194" fontId="0" fillId="45" borderId="198" xfId="0" applyNumberFormat="1" applyFont="1" applyFill="1" applyBorder="1" applyAlignment="1">
      <alignment horizontal="center" vertical="center" wrapText="1"/>
    </xf>
    <xf numFmtId="194" fontId="0" fillId="45" borderId="199" xfId="0" applyNumberFormat="1" applyFont="1" applyFill="1" applyBorder="1" applyAlignment="1">
      <alignment horizontal="center" vertical="center" wrapText="1"/>
    </xf>
    <xf numFmtId="194" fontId="0" fillId="45" borderId="200" xfId="0" applyNumberFormat="1" applyFont="1" applyFill="1" applyBorder="1" applyAlignment="1">
      <alignment vertical="center" wrapText="1"/>
    </xf>
    <xf numFmtId="0" fontId="43" fillId="30" borderId="59" xfId="0" applyNumberFormat="1" applyFont="1" applyFill="1" applyBorder="1" applyAlignment="1" applyProtection="1">
      <alignment horizontal="left" vertical="center"/>
      <protection hidden="1"/>
    </xf>
    <xf numFmtId="0" fontId="43" fillId="30" borderId="60" xfId="0" applyNumberFormat="1" applyFont="1" applyFill="1" applyBorder="1" applyAlignment="1" applyProtection="1">
      <alignment horizontal="left" vertical="center"/>
      <protection hidden="1"/>
    </xf>
    <xf numFmtId="0" fontId="0" fillId="44" borderId="178" xfId="0" applyNumberFormat="1" applyFont="1" applyFill="1" applyBorder="1" applyAlignment="1">
      <alignment horizontal="center" vertical="center"/>
    </xf>
    <xf numFmtId="0" fontId="0" fillId="31" borderId="183" xfId="0" applyNumberFormat="1" applyFont="1" applyFill="1" applyBorder="1" applyAlignment="1">
      <alignment horizontal="center"/>
    </xf>
    <xf numFmtId="194" fontId="0" fillId="26" borderId="190" xfId="0" applyNumberFormat="1" applyFont="1" applyFill="1" applyBorder="1" applyAlignment="1">
      <alignment horizontal="center" vertical="center" wrapText="1"/>
    </xf>
    <xf numFmtId="194" fontId="0" fillId="26" borderId="191" xfId="0" applyNumberFormat="1" applyFont="1" applyFill="1" applyBorder="1" applyAlignment="1">
      <alignment horizontal="center" vertical="center" wrapText="1"/>
    </xf>
    <xf numFmtId="194" fontId="0" fillId="26" borderId="192" xfId="0" applyNumberFormat="1" applyFont="1" applyFill="1" applyBorder="1" applyAlignment="1">
      <alignment horizontal="center" vertical="center" wrapText="1"/>
    </xf>
    <xf numFmtId="194" fontId="0" fillId="26" borderId="49" xfId="0" applyNumberFormat="1" applyFont="1" applyFill="1" applyBorder="1" applyAlignment="1">
      <alignment vertical="center" wrapText="1"/>
    </xf>
    <xf numFmtId="0" fontId="27" fillId="26" borderId="63" xfId="28" quotePrefix="1" applyNumberFormat="1" applyFont="1" applyFill="1" applyBorder="1" applyAlignment="1" applyProtection="1">
      <alignment horizontal="center" vertical="center"/>
      <protection hidden="1"/>
    </xf>
    <xf numFmtId="0" fontId="27" fillId="26" borderId="55" xfId="28" quotePrefix="1" applyNumberFormat="1" applyFont="1" applyFill="1" applyBorder="1" applyAlignment="1" applyProtection="1">
      <alignment horizontal="center" vertical="center"/>
      <protection hidden="1"/>
    </xf>
    <xf numFmtId="0" fontId="27" fillId="26" borderId="76" xfId="28" applyFont="1" applyFill="1" applyBorder="1" applyAlignment="1" applyProtection="1">
      <alignment horizontal="center" vertical="center"/>
      <protection hidden="1"/>
    </xf>
    <xf numFmtId="194" fontId="0" fillId="45" borderId="49" xfId="0" applyNumberFormat="1" applyFont="1" applyFill="1" applyBorder="1" applyAlignment="1">
      <alignment vertical="center" shrinkToFit="1"/>
    </xf>
    <xf numFmtId="194" fontId="0" fillId="45" borderId="143" xfId="0" applyNumberFormat="1" applyFont="1" applyFill="1" applyBorder="1" applyAlignment="1">
      <alignment vertical="center" wrapText="1"/>
    </xf>
    <xf numFmtId="194" fontId="0" fillId="44" borderId="247" xfId="0" applyNumberFormat="1" applyFill="1" applyBorder="1" applyAlignment="1" applyProtection="1">
      <alignment horizontal="center" vertical="center"/>
    </xf>
    <xf numFmtId="194" fontId="0" fillId="31" borderId="252" xfId="0" applyNumberFormat="1" applyFont="1" applyFill="1" applyBorder="1" applyAlignment="1" applyProtection="1">
      <alignment horizontal="center" vertical="center" wrapText="1"/>
    </xf>
    <xf numFmtId="194" fontId="0" fillId="35" borderId="252" xfId="0" applyNumberFormat="1" applyFont="1" applyFill="1" applyBorder="1" applyAlignment="1" applyProtection="1">
      <alignment horizontal="center" vertical="center"/>
    </xf>
    <xf numFmtId="194" fontId="0" fillId="36" borderId="255" xfId="0" applyNumberFormat="1" applyFill="1" applyBorder="1" applyAlignment="1" applyProtection="1">
      <alignment horizontal="center" vertical="center" wrapText="1"/>
    </xf>
    <xf numFmtId="194" fontId="0" fillId="29" borderId="252" xfId="0" applyNumberFormat="1" applyFont="1" applyFill="1" applyBorder="1" applyAlignment="1" applyProtection="1">
      <alignment horizontal="center" vertical="center"/>
    </xf>
    <xf numFmtId="194" fontId="0" fillId="40" borderId="252" xfId="0" applyNumberFormat="1" applyFont="1" applyFill="1" applyBorder="1" applyAlignment="1" applyProtection="1">
      <alignment horizontal="center" vertical="center"/>
    </xf>
    <xf numFmtId="194" fontId="0" fillId="40" borderId="252" xfId="0" applyNumberFormat="1" applyFont="1" applyFill="1" applyBorder="1" applyAlignment="1" applyProtection="1">
      <alignment horizontal="center" vertical="center" wrapText="1"/>
    </xf>
    <xf numFmtId="194" fontId="0" fillId="31" borderId="252" xfId="0" applyNumberFormat="1" applyFont="1" applyFill="1" applyBorder="1" applyAlignment="1" applyProtection="1">
      <alignment horizontal="center" vertical="center"/>
    </xf>
    <xf numFmtId="194" fontId="0" fillId="36" borderId="259" xfId="0" applyNumberFormat="1" applyFill="1" applyBorder="1" applyAlignment="1" applyProtection="1">
      <alignment horizontal="center" vertical="center" wrapText="1"/>
    </xf>
    <xf numFmtId="194" fontId="0" fillId="36" borderId="265" xfId="0" applyNumberFormat="1" applyFill="1" applyBorder="1" applyAlignment="1" applyProtection="1">
      <alignment horizontal="center" vertical="center" wrapText="1"/>
    </xf>
    <xf numFmtId="194" fontId="0" fillId="44" borderId="268" xfId="0" applyNumberFormat="1" applyFont="1" applyFill="1" applyBorder="1" applyAlignment="1" applyProtection="1">
      <alignment horizontal="center" vertical="center" wrapText="1"/>
    </xf>
    <xf numFmtId="194" fontId="94" fillId="36" borderId="255" xfId="0" applyNumberFormat="1" applyFont="1" applyFill="1" applyBorder="1" applyAlignment="1" applyProtection="1">
      <alignment horizontal="center" vertical="center" wrapText="1"/>
    </xf>
    <xf numFmtId="194" fontId="0" fillId="28" borderId="255" xfId="0" applyNumberFormat="1" applyFill="1" applyBorder="1" applyAlignment="1" applyProtection="1">
      <alignment horizontal="center" vertical="center" wrapText="1"/>
    </xf>
    <xf numFmtId="194" fontId="0" fillId="36" borderId="271" xfId="0" applyNumberFormat="1" applyFill="1" applyBorder="1" applyAlignment="1" applyProtection="1">
      <alignment horizontal="center" vertical="center" wrapText="1"/>
    </xf>
    <xf numFmtId="195" fontId="0" fillId="45" borderId="189" xfId="0" applyNumberFormat="1" applyFont="1" applyFill="1" applyBorder="1" applyAlignment="1">
      <alignment horizontal="center" vertical="center" wrapText="1"/>
    </xf>
    <xf numFmtId="194" fontId="0" fillId="45" borderId="230" xfId="0" applyNumberFormat="1" applyFont="1" applyFill="1" applyBorder="1" applyAlignment="1">
      <alignment horizontal="center" vertical="center" wrapText="1"/>
    </xf>
    <xf numFmtId="0" fontId="0" fillId="45" borderId="75" xfId="0" applyFont="1" applyFill="1" applyBorder="1" applyAlignment="1">
      <alignment vertical="center" wrapText="1"/>
    </xf>
    <xf numFmtId="194" fontId="0" fillId="45" borderId="230" xfId="0" applyNumberFormat="1" applyFont="1" applyFill="1" applyBorder="1" applyAlignment="1">
      <alignment horizontal="center" vertical="center"/>
    </xf>
    <xf numFmtId="0" fontId="0" fillId="45" borderId="26" xfId="0" applyFont="1" applyFill="1" applyBorder="1" applyAlignment="1">
      <alignment vertical="center" wrapText="1"/>
    </xf>
    <xf numFmtId="194" fontId="0" fillId="36" borderId="255" xfId="0" applyNumberFormat="1" applyFont="1" applyFill="1" applyBorder="1" applyAlignment="1" applyProtection="1">
      <alignment horizontal="center" vertical="center" wrapText="1"/>
    </xf>
    <xf numFmtId="194" fontId="0" fillId="36" borderId="257" xfId="0" applyNumberFormat="1" applyFont="1" applyFill="1" applyBorder="1" applyAlignment="1" applyProtection="1">
      <alignment vertical="center" wrapText="1"/>
      <protection locked="0"/>
    </xf>
    <xf numFmtId="194" fontId="0" fillId="36" borderId="255" xfId="0" applyNumberFormat="1" applyFont="1" applyFill="1" applyBorder="1" applyAlignment="1" applyProtection="1">
      <alignment horizontal="center" vertical="center" wrapText="1"/>
      <protection locked="0"/>
    </xf>
    <xf numFmtId="195" fontId="0" fillId="45" borderId="196" xfId="0" applyNumberFormat="1" applyFont="1" applyFill="1" applyBorder="1" applyAlignment="1">
      <alignment horizontal="center" vertical="center" wrapText="1"/>
    </xf>
    <xf numFmtId="179" fontId="28" fillId="0" borderId="61"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176" fontId="29" fillId="0" borderId="16" xfId="0" applyNumberFormat="1" applyFont="1" applyFill="1" applyBorder="1" applyAlignment="1" applyProtection="1">
      <alignment horizontal="center" vertical="center"/>
      <protection hidden="1"/>
    </xf>
    <xf numFmtId="176" fontId="28" fillId="0" borderId="63" xfId="0" applyNumberFormat="1" applyFont="1" applyFill="1" applyBorder="1" applyAlignment="1" applyProtection="1">
      <alignment horizontal="center" vertical="center"/>
      <protection hidden="1"/>
    </xf>
    <xf numFmtId="182" fontId="44" fillId="0" borderId="89" xfId="0" applyNumberFormat="1" applyFont="1" applyFill="1" applyBorder="1" applyAlignment="1" applyProtection="1">
      <alignment horizontal="center" vertical="center"/>
      <protection locked="0" hidden="1"/>
    </xf>
    <xf numFmtId="0" fontId="116" fillId="26" borderId="10" xfId="0" applyFont="1" applyFill="1" applyBorder="1" applyAlignment="1" applyProtection="1">
      <alignment horizontal="center" vertical="center"/>
      <protection hidden="1"/>
    </xf>
    <xf numFmtId="0" fontId="116" fillId="26" borderId="49" xfId="0" applyFont="1" applyFill="1" applyBorder="1" applyAlignment="1" applyProtection="1">
      <alignment vertical="center"/>
      <protection hidden="1"/>
    </xf>
    <xf numFmtId="0" fontId="68" fillId="26" borderId="54" xfId="28" applyFont="1" applyFill="1" applyBorder="1" applyAlignment="1" applyProtection="1">
      <alignment horizontal="center" vertical="center"/>
      <protection hidden="1"/>
    </xf>
    <xf numFmtId="0" fontId="117" fillId="26" borderId="78" xfId="0" quotePrefix="1" applyFont="1" applyFill="1" applyBorder="1" applyAlignment="1" applyProtection="1">
      <alignment vertical="center"/>
      <protection hidden="1"/>
    </xf>
    <xf numFmtId="0" fontId="118" fillId="26" borderId="49" xfId="0" applyNumberFormat="1" applyFont="1" applyFill="1" applyBorder="1" applyAlignment="1" applyProtection="1">
      <alignment horizontal="left" vertical="center"/>
      <protection hidden="1"/>
    </xf>
    <xf numFmtId="0" fontId="117" fillId="26" borderId="61" xfId="0" quotePrefix="1" applyFont="1" applyFill="1" applyBorder="1" applyAlignment="1" applyProtection="1">
      <alignment vertical="center"/>
      <protection hidden="1"/>
    </xf>
    <xf numFmtId="0" fontId="117" fillId="26" borderId="63" xfId="0" applyFont="1" applyFill="1" applyBorder="1" applyProtection="1">
      <alignment vertical="center"/>
      <protection hidden="1"/>
    </xf>
    <xf numFmtId="0" fontId="116" fillId="26" borderId="56" xfId="0" applyNumberFormat="1" applyFont="1" applyFill="1" applyBorder="1" applyAlignment="1" applyProtection="1">
      <alignment horizontal="left" vertical="center"/>
      <protection hidden="1"/>
    </xf>
    <xf numFmtId="0" fontId="0" fillId="0" borderId="75" xfId="0" applyBorder="1" applyAlignment="1" applyProtection="1">
      <alignment horizontal="left" vertical="top" wrapText="1"/>
      <protection locked="0"/>
    </xf>
    <xf numFmtId="179" fontId="28" fillId="0" borderId="49" xfId="0" applyNumberFormat="1" applyFont="1" applyFill="1" applyBorder="1" applyAlignment="1" applyProtection="1">
      <alignment horizontal="left" vertical="center"/>
      <protection locked="0"/>
    </xf>
    <xf numFmtId="0" fontId="63" fillId="26" borderId="61" xfId="0" applyFont="1" applyFill="1" applyBorder="1" applyAlignment="1" applyProtection="1">
      <alignment horizontal="center" vertical="center"/>
      <protection hidden="1"/>
    </xf>
    <xf numFmtId="191" fontId="29" fillId="0" borderId="0" xfId="0" applyNumberFormat="1" applyFont="1" applyFill="1" applyBorder="1" applyAlignment="1" applyProtection="1">
      <alignment horizontal="center" vertical="justify"/>
      <protection hidden="1"/>
    </xf>
    <xf numFmtId="0" fontId="119" fillId="26" borderId="51" xfId="0" applyFont="1" applyFill="1" applyBorder="1" applyAlignment="1" applyProtection="1">
      <alignment vertical="center"/>
      <protection hidden="1"/>
    </xf>
    <xf numFmtId="0" fontId="120" fillId="26" borderId="49" xfId="0" applyNumberFormat="1" applyFont="1" applyFill="1" applyBorder="1" applyAlignment="1" applyProtection="1">
      <alignment horizontal="left" vertical="center"/>
      <protection hidden="1"/>
    </xf>
    <xf numFmtId="0" fontId="120" fillId="26" borderId="49" xfId="0" applyFont="1" applyFill="1" applyBorder="1" applyAlignment="1" applyProtection="1">
      <alignment vertical="center"/>
      <protection hidden="1"/>
    </xf>
    <xf numFmtId="0" fontId="120" fillId="26" borderId="10" xfId="0" applyFont="1" applyFill="1" applyBorder="1" applyAlignment="1" applyProtection="1">
      <alignment horizontal="center" vertical="center"/>
      <protection hidden="1"/>
    </xf>
    <xf numFmtId="0" fontId="119" fillId="26" borderId="25" xfId="0" applyFont="1" applyFill="1" applyBorder="1" applyAlignment="1" applyProtection="1">
      <alignment vertical="center"/>
      <protection hidden="1"/>
    </xf>
    <xf numFmtId="0" fontId="23" fillId="26" borderId="55" xfId="0" applyFont="1" applyFill="1" applyBorder="1" applyAlignment="1" applyProtection="1">
      <alignment vertical="center"/>
      <protection hidden="1"/>
    </xf>
    <xf numFmtId="0" fontId="23" fillId="26" borderId="15" xfId="0" applyFont="1" applyFill="1" applyBorder="1" applyAlignment="1" applyProtection="1">
      <alignment vertical="center"/>
      <protection hidden="1"/>
    </xf>
    <xf numFmtId="182" fontId="36" fillId="0" borderId="56" xfId="0" applyNumberFormat="1" applyFont="1" applyFill="1" applyBorder="1" applyAlignment="1" applyProtection="1">
      <alignment horizontal="center" vertical="center"/>
      <protection locked="0" hidden="1"/>
    </xf>
    <xf numFmtId="0" fontId="117" fillId="26" borderId="25" xfId="0" applyFont="1" applyFill="1" applyBorder="1" applyAlignment="1" applyProtection="1">
      <alignment vertical="center"/>
      <protection hidden="1"/>
    </xf>
    <xf numFmtId="0" fontId="23" fillId="26" borderId="109" xfId="0" quotePrefix="1" applyFont="1" applyFill="1" applyBorder="1" applyProtection="1">
      <alignment vertical="center"/>
      <protection hidden="1"/>
    </xf>
    <xf numFmtId="0" fontId="97" fillId="45" borderId="67" xfId="47" applyFont="1" applyFill="1" applyBorder="1" applyAlignment="1">
      <alignment horizontal="center" vertical="center"/>
    </xf>
    <xf numFmtId="0" fontId="97" fillId="45" borderId="68" xfId="47" applyFont="1" applyFill="1" applyBorder="1" applyAlignment="1">
      <alignment horizontal="center" vertical="center"/>
    </xf>
    <xf numFmtId="0" fontId="97" fillId="45" borderId="69" xfId="47" applyFont="1" applyFill="1" applyBorder="1" applyAlignment="1">
      <alignment horizontal="center" vertical="center"/>
    </xf>
    <xf numFmtId="0" fontId="102" fillId="0" borderId="0" xfId="47" applyFont="1" applyBorder="1" applyAlignment="1">
      <alignment horizontal="center" vertical="center"/>
    </xf>
    <xf numFmtId="0" fontId="104" fillId="0" borderId="0" xfId="28" applyFont="1" applyAlignment="1" applyProtection="1">
      <alignment horizontal="center" vertical="center"/>
    </xf>
    <xf numFmtId="0" fontId="6" fillId="0" borderId="0" xfId="47" applyBorder="1" applyAlignment="1">
      <alignment horizontal="center" vertical="center"/>
    </xf>
    <xf numFmtId="0" fontId="28" fillId="0" borderId="0" xfId="47" applyFont="1" applyBorder="1" applyAlignment="1">
      <alignment horizontal="center" vertical="center" wrapText="1"/>
    </xf>
    <xf numFmtId="0" fontId="112" fillId="0" borderId="0" xfId="47" applyFont="1" applyBorder="1" applyAlignment="1">
      <alignment horizontal="center" vertical="center"/>
    </xf>
    <xf numFmtId="0" fontId="106" fillId="0" borderId="0" xfId="47" applyFont="1" applyBorder="1" applyAlignment="1">
      <alignment horizontal="center" vertical="center"/>
    </xf>
    <xf numFmtId="0" fontId="33" fillId="0" borderId="0" xfId="47" applyFont="1" applyBorder="1" applyAlignment="1">
      <alignment horizontal="center" vertical="center" wrapText="1"/>
    </xf>
    <xf numFmtId="0" fontId="6" fillId="0" borderId="0" xfId="47" applyBorder="1" applyAlignment="1">
      <alignment horizontal="center" vertical="center" wrapText="1"/>
    </xf>
    <xf numFmtId="0" fontId="33" fillId="0" borderId="25" xfId="0" applyFont="1" applyFill="1" applyBorder="1" applyAlignment="1" applyProtection="1">
      <alignment horizontal="left" vertical="center"/>
      <protection locked="0"/>
    </xf>
    <xf numFmtId="0" fontId="33" fillId="0" borderId="49" xfId="0" applyFont="1" applyFill="1" applyBorder="1" applyAlignment="1" applyProtection="1">
      <alignment horizontal="left" vertical="center"/>
      <protection locked="0"/>
    </xf>
    <xf numFmtId="0" fontId="33" fillId="28" borderId="26" xfId="0" applyFont="1" applyFill="1" applyBorder="1" applyAlignment="1" applyProtection="1">
      <alignment horizontal="left" vertical="center"/>
      <protection locked="0"/>
    </xf>
    <xf numFmtId="0" fontId="33" fillId="26" borderId="25" xfId="0" applyFont="1" applyFill="1" applyBorder="1" applyAlignment="1" applyProtection="1">
      <alignment horizontal="left" vertical="center" shrinkToFit="1"/>
    </xf>
    <xf numFmtId="0" fontId="33" fillId="26" borderId="49" xfId="0" applyFont="1" applyFill="1" applyBorder="1" applyAlignment="1" applyProtection="1">
      <alignment horizontal="left" vertical="center" shrinkToFit="1"/>
    </xf>
    <xf numFmtId="0" fontId="33" fillId="26" borderId="26" xfId="0" applyFont="1" applyFill="1" applyBorder="1" applyAlignment="1" applyProtection="1">
      <alignment horizontal="left" vertical="center" shrinkToFit="1"/>
    </xf>
    <xf numFmtId="0" fontId="33" fillId="0" borderId="25" xfId="0" applyFont="1" applyFill="1" applyBorder="1" applyAlignment="1" applyProtection="1">
      <alignment horizontal="left" vertical="center" shrinkToFit="1"/>
      <protection locked="0"/>
    </xf>
    <xf numFmtId="0" fontId="33" fillId="0" borderId="49" xfId="0" applyFont="1" applyFill="1" applyBorder="1" applyAlignment="1" applyProtection="1">
      <alignment horizontal="left" vertical="center" shrinkToFit="1"/>
      <protection locked="0"/>
    </xf>
    <xf numFmtId="0" fontId="33" fillId="0" borderId="26" xfId="0" applyFont="1" applyFill="1" applyBorder="1" applyAlignment="1" applyProtection="1">
      <alignment horizontal="left" vertical="center" shrinkToFit="1"/>
      <protection locked="0"/>
    </xf>
    <xf numFmtId="0" fontId="48" fillId="0" borderId="64" xfId="0" applyNumberFormat="1" applyFont="1" applyFill="1" applyBorder="1" applyAlignment="1" applyProtection="1">
      <alignment vertical="center" shrinkToFit="1"/>
      <protection hidden="1"/>
    </xf>
    <xf numFmtId="0" fontId="0" fillId="0" borderId="65" xfId="0" applyBorder="1" applyAlignment="1">
      <alignment vertical="center" shrinkToFit="1"/>
    </xf>
    <xf numFmtId="0" fontId="0" fillId="0" borderId="66" xfId="0" applyBorder="1" applyAlignment="1">
      <alignment vertical="center" shrinkToFit="1"/>
    </xf>
    <xf numFmtId="179" fontId="28" fillId="0" borderId="61"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33" fillId="26" borderId="25" xfId="0" applyFont="1" applyFill="1" applyBorder="1" applyAlignment="1" applyProtection="1">
      <alignment vertical="center" shrinkToFit="1"/>
      <protection hidden="1"/>
    </xf>
    <xf numFmtId="0" fontId="0" fillId="0" borderId="75" xfId="0" applyBorder="1" applyAlignment="1">
      <alignment vertical="center" shrinkToFit="1"/>
    </xf>
    <xf numFmtId="0" fontId="33" fillId="26" borderId="49" xfId="0" applyFont="1" applyFill="1" applyBorder="1" applyAlignment="1" applyProtection="1">
      <alignment vertical="center" shrinkToFit="1"/>
      <protection hidden="1"/>
    </xf>
    <xf numFmtId="0" fontId="0" fillId="0" borderId="49" xfId="0" applyBorder="1" applyAlignment="1">
      <alignment vertical="center" shrinkToFit="1"/>
    </xf>
    <xf numFmtId="179" fontId="28" fillId="0" borderId="0" xfId="0" applyNumberFormat="1" applyFont="1" applyFill="1" applyBorder="1" applyAlignment="1" applyProtection="1">
      <alignment horizontal="left" vertical="top" wrapText="1"/>
      <protection locked="0"/>
    </xf>
    <xf numFmtId="179" fontId="28" fillId="0" borderId="62" xfId="0" applyNumberFormat="1" applyFont="1" applyFill="1" applyBorder="1" applyAlignment="1" applyProtection="1">
      <alignment horizontal="left" vertical="top" wrapText="1"/>
      <protection locked="0"/>
    </xf>
    <xf numFmtId="179" fontId="28" fillId="0" borderId="137" xfId="0" applyNumberFormat="1" applyFont="1" applyFill="1" applyBorder="1" applyAlignment="1" applyProtection="1">
      <alignment horizontal="left" vertical="top" wrapText="1"/>
      <protection locked="0"/>
    </xf>
    <xf numFmtId="0" fontId="0" fillId="0" borderId="98" xfId="0" applyBorder="1" applyAlignment="1" applyProtection="1">
      <alignment horizontal="left" vertical="top" wrapText="1"/>
      <protection locked="0"/>
    </xf>
    <xf numFmtId="0" fontId="0" fillId="0" borderId="149" xfId="0" applyBorder="1" applyAlignment="1" applyProtection="1">
      <alignment horizontal="left" vertical="top" wrapText="1"/>
      <protection locked="0"/>
    </xf>
    <xf numFmtId="0" fontId="33" fillId="26" borderId="51" xfId="0" applyNumberFormat="1" applyFont="1" applyFill="1" applyBorder="1" applyAlignment="1" applyProtection="1">
      <alignment horizontal="left" vertical="center" shrinkToFit="1"/>
      <protection hidden="1"/>
    </xf>
    <xf numFmtId="0" fontId="0" fillId="0" borderId="79" xfId="0" applyBorder="1" applyAlignment="1">
      <alignment vertical="center" shrinkToFit="1"/>
    </xf>
    <xf numFmtId="0" fontId="33" fillId="26" borderId="25" xfId="0" applyNumberFormat="1" applyFont="1" applyFill="1" applyBorder="1" applyAlignment="1" applyProtection="1">
      <alignment horizontal="left" vertical="center" shrinkToFit="1"/>
      <protection hidden="1"/>
    </xf>
    <xf numFmtId="179" fontId="28" fillId="0" borderId="72" xfId="0" applyNumberFormat="1" applyFont="1" applyFill="1"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45" fillId="33" borderId="68" xfId="0" applyFont="1" applyFill="1" applyBorder="1" applyAlignment="1" applyProtection="1">
      <alignment horizontal="center" vertical="center"/>
      <protection hidden="1"/>
    </xf>
    <xf numFmtId="0" fontId="45" fillId="33" borderId="69" xfId="0" applyFont="1" applyFill="1" applyBorder="1" applyAlignment="1" applyProtection="1">
      <alignment horizontal="center" vertical="center"/>
      <protection hidden="1"/>
    </xf>
    <xf numFmtId="0" fontId="28" fillId="26" borderId="51" xfId="0" applyFont="1" applyFill="1" applyBorder="1" applyAlignment="1" applyProtection="1">
      <alignment horizontal="center" vertical="center" wrapText="1"/>
      <protection hidden="1"/>
    </xf>
    <xf numFmtId="0" fontId="0" fillId="26" borderId="53" xfId="0" applyFill="1" applyBorder="1" applyAlignment="1">
      <alignment vertical="center" wrapText="1"/>
    </xf>
    <xf numFmtId="0" fontId="0" fillId="26" borderId="55" xfId="0" applyFill="1" applyBorder="1" applyAlignment="1">
      <alignment vertical="center" wrapText="1"/>
    </xf>
    <xf numFmtId="0" fontId="0" fillId="26" borderId="57" xfId="0" applyFill="1" applyBorder="1" applyAlignment="1">
      <alignment vertical="center" wrapText="1"/>
    </xf>
    <xf numFmtId="179" fontId="39" fillId="0" borderId="61" xfId="0" applyNumberFormat="1" applyFont="1" applyFill="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62" xfId="0" applyFont="1" applyBorder="1" applyAlignment="1" applyProtection="1">
      <alignment horizontal="left" vertical="top" wrapText="1"/>
      <protection locked="0"/>
    </xf>
    <xf numFmtId="179" fontId="28" fillId="0" borderId="78" xfId="0" applyNumberFormat="1" applyFont="1" applyFill="1" applyBorder="1" applyAlignment="1" applyProtection="1">
      <alignment horizontal="left" vertical="top" wrapText="1"/>
      <protection locked="0"/>
    </xf>
    <xf numFmtId="179" fontId="28" fillId="0" borderId="52" xfId="0" applyNumberFormat="1" applyFont="1" applyFill="1" applyBorder="1" applyAlignment="1" applyProtection="1">
      <alignment horizontal="left" vertical="top" wrapText="1"/>
      <protection locked="0"/>
    </xf>
    <xf numFmtId="179" fontId="28" fillId="0" borderId="79" xfId="0" applyNumberFormat="1" applyFont="1" applyFill="1" applyBorder="1" applyAlignment="1" applyProtection="1">
      <alignment horizontal="left" vertical="top" wrapText="1"/>
      <protection locked="0"/>
    </xf>
    <xf numFmtId="0" fontId="0" fillId="45" borderId="79" xfId="0" applyFill="1" applyBorder="1" applyAlignment="1">
      <alignment vertical="center" wrapText="1"/>
    </xf>
    <xf numFmtId="0" fontId="0" fillId="45" borderId="73" xfId="0" applyFill="1" applyBorder="1" applyAlignment="1">
      <alignment vertical="center" wrapText="1"/>
    </xf>
    <xf numFmtId="0" fontId="0" fillId="45" borderId="79" xfId="0" applyFont="1" applyFill="1" applyBorder="1" applyAlignment="1">
      <alignment vertical="center" wrapText="1"/>
    </xf>
    <xf numFmtId="0" fontId="0" fillId="45" borderId="73" xfId="0" applyFont="1" applyFill="1" applyBorder="1" applyAlignment="1">
      <alignment vertical="center" wrapText="1"/>
    </xf>
    <xf numFmtId="0" fontId="0" fillId="25" borderId="166" xfId="0" applyFill="1" applyBorder="1" applyAlignment="1">
      <alignment horizontal="center" vertical="center"/>
    </xf>
    <xf numFmtId="0" fontId="0" fillId="25" borderId="16" xfId="0" applyFill="1" applyBorder="1" applyAlignment="1">
      <alignment horizontal="center" vertical="center"/>
    </xf>
    <xf numFmtId="0" fontId="0" fillId="25" borderId="80" xfId="0" applyFill="1" applyBorder="1" applyAlignment="1">
      <alignment horizontal="center" vertical="center" wrapText="1"/>
    </xf>
    <xf numFmtId="0" fontId="0" fillId="25" borderId="59" xfId="0" applyFill="1" applyBorder="1" applyAlignment="1">
      <alignment horizontal="center" vertical="center" wrapText="1"/>
    </xf>
    <xf numFmtId="0" fontId="0" fillId="25" borderId="166" xfId="0" applyFill="1" applyBorder="1" applyAlignment="1">
      <alignment horizontal="center" vertical="center" wrapText="1"/>
    </xf>
    <xf numFmtId="0" fontId="0" fillId="25" borderId="167" xfId="0" applyFill="1" applyBorder="1" applyAlignment="1">
      <alignment horizontal="center" vertical="center" wrapText="1"/>
    </xf>
    <xf numFmtId="0" fontId="0" fillId="25" borderId="168" xfId="0" applyFill="1" applyBorder="1" applyAlignment="1">
      <alignment horizontal="center" vertical="center" wrapText="1"/>
    </xf>
    <xf numFmtId="0" fontId="0" fillId="25" borderId="169" xfId="0" applyFill="1" applyBorder="1" applyAlignment="1">
      <alignment horizontal="center" vertical="center" wrapText="1"/>
    </xf>
    <xf numFmtId="0" fontId="0" fillId="25" borderId="63" xfId="0" applyFill="1" applyBorder="1" applyAlignment="1">
      <alignment horizontal="center" vertical="center" wrapText="1"/>
    </xf>
    <xf numFmtId="0" fontId="0" fillId="25" borderId="76" xfId="0" applyFill="1" applyBorder="1" applyAlignment="1">
      <alignment horizontal="center" vertical="center" wrapText="1"/>
    </xf>
    <xf numFmtId="0" fontId="6" fillId="25" borderId="170" xfId="0" applyFont="1" applyFill="1" applyBorder="1" applyAlignment="1">
      <alignment horizontal="center" vertical="center" wrapText="1"/>
    </xf>
    <xf numFmtId="0" fontId="6" fillId="25" borderId="115" xfId="0" applyFont="1" applyFill="1" applyBorder="1" applyAlignment="1">
      <alignment horizontal="center" vertical="center" wrapText="1"/>
    </xf>
    <xf numFmtId="0" fontId="6" fillId="25" borderId="176" xfId="0" applyFont="1" applyFill="1" applyBorder="1" applyAlignment="1">
      <alignment horizontal="center" vertical="center" wrapText="1"/>
    </xf>
    <xf numFmtId="0" fontId="6" fillId="25" borderId="171" xfId="0" applyFont="1" applyFill="1" applyBorder="1" applyAlignment="1">
      <alignment horizontal="center" vertical="center" wrapText="1"/>
    </xf>
    <xf numFmtId="0" fontId="6" fillId="25" borderId="173" xfId="0" applyFont="1" applyFill="1" applyBorder="1" applyAlignment="1">
      <alignment horizontal="center" vertical="center" wrapText="1"/>
    </xf>
    <xf numFmtId="0" fontId="6" fillId="25" borderId="177" xfId="0" applyFont="1" applyFill="1" applyBorder="1" applyAlignment="1">
      <alignment horizontal="center" vertical="center" wrapText="1"/>
    </xf>
    <xf numFmtId="0" fontId="28" fillId="46" borderId="215" xfId="0" applyFont="1" applyFill="1" applyBorder="1" applyAlignment="1">
      <alignment horizontal="center" vertical="center" wrapText="1"/>
    </xf>
    <xf numFmtId="0" fontId="28" fillId="46" borderId="217" xfId="0" applyFont="1" applyFill="1" applyBorder="1" applyAlignment="1">
      <alignment horizontal="center" vertical="center" wrapText="1"/>
    </xf>
    <xf numFmtId="0" fontId="28" fillId="46" borderId="219" xfId="0" applyFont="1" applyFill="1" applyBorder="1" applyAlignment="1">
      <alignment horizontal="center" vertical="center" wrapText="1"/>
    </xf>
    <xf numFmtId="0" fontId="28" fillId="46" borderId="216" xfId="0" applyFont="1" applyFill="1" applyBorder="1" applyAlignment="1">
      <alignment horizontal="center" vertical="center" wrapText="1"/>
    </xf>
    <xf numFmtId="0" fontId="28" fillId="46" borderId="218" xfId="0" applyFont="1" applyFill="1" applyBorder="1" applyAlignment="1">
      <alignment horizontal="center" vertical="center" wrapText="1"/>
    </xf>
    <xf numFmtId="0" fontId="28" fillId="46" borderId="220" xfId="0" applyFont="1" applyFill="1" applyBorder="1" applyAlignment="1">
      <alignment horizontal="center" vertical="center" wrapText="1"/>
    </xf>
    <xf numFmtId="0" fontId="0" fillId="46" borderId="206" xfId="0" applyFill="1" applyBorder="1" applyAlignment="1">
      <alignment horizontal="center" vertical="center" wrapText="1"/>
    </xf>
    <xf numFmtId="0" fontId="0" fillId="46" borderId="239" xfId="0" applyFill="1" applyBorder="1" applyAlignment="1">
      <alignment horizontal="center" vertical="center" wrapText="1"/>
    </xf>
    <xf numFmtId="0" fontId="0" fillId="46" borderId="207" xfId="0" applyFill="1" applyBorder="1" applyAlignment="1">
      <alignment horizontal="center" vertical="center" wrapText="1"/>
    </xf>
    <xf numFmtId="0" fontId="28" fillId="46" borderId="210" xfId="0" applyFont="1" applyFill="1" applyBorder="1" applyAlignment="1">
      <alignment horizontal="center" vertical="center" wrapText="1"/>
    </xf>
    <xf numFmtId="0" fontId="28" fillId="46" borderId="240" xfId="0" applyFont="1" applyFill="1" applyBorder="1" applyAlignment="1">
      <alignment horizontal="center" vertical="center" wrapText="1"/>
    </xf>
    <xf numFmtId="0" fontId="28" fillId="46" borderId="211" xfId="0" applyFont="1" applyFill="1" applyBorder="1" applyAlignment="1">
      <alignment horizontal="center" vertical="center" wrapText="1"/>
    </xf>
    <xf numFmtId="0" fontId="28" fillId="46" borderId="208" xfId="0" applyFont="1" applyFill="1" applyBorder="1" applyAlignment="1">
      <alignment horizontal="center" vertical="center" wrapText="1"/>
    </xf>
    <xf numFmtId="0" fontId="28" fillId="46" borderId="0" xfId="0" applyFont="1" applyFill="1" applyBorder="1" applyAlignment="1">
      <alignment horizontal="center" vertical="center" wrapText="1"/>
    </xf>
    <xf numFmtId="0" fontId="28" fillId="46" borderId="209" xfId="0" applyFont="1" applyFill="1" applyBorder="1" applyAlignment="1">
      <alignment horizontal="center" vertical="center" wrapText="1"/>
    </xf>
    <xf numFmtId="0" fontId="6" fillId="25" borderId="172" xfId="0" applyFont="1" applyFill="1" applyBorder="1" applyAlignment="1">
      <alignment horizontal="center" vertical="center" wrapText="1"/>
    </xf>
    <xf numFmtId="0" fontId="6" fillId="25" borderId="174" xfId="0" applyFont="1" applyFill="1" applyBorder="1" applyAlignment="1">
      <alignment horizontal="center" vertical="center" wrapText="1"/>
    </xf>
    <xf numFmtId="0" fontId="6" fillId="25" borderId="175" xfId="0" applyFont="1" applyFill="1" applyBorder="1" applyAlignment="1">
      <alignment horizontal="center" vertical="center" wrapText="1"/>
    </xf>
    <xf numFmtId="0" fontId="0" fillId="0" borderId="205" xfId="0" applyBorder="1" applyAlignment="1">
      <alignment vertical="top" wrapText="1"/>
    </xf>
    <xf numFmtId="0" fontId="0" fillId="25" borderId="16" xfId="0" applyFill="1" applyBorder="1" applyAlignment="1">
      <alignment horizontal="center" vertical="center" wrapText="1"/>
    </xf>
    <xf numFmtId="0" fontId="0" fillId="25" borderId="77" xfId="0" applyFill="1" applyBorder="1" applyAlignment="1">
      <alignment horizontal="center" vertical="center" wrapText="1"/>
    </xf>
    <xf numFmtId="0" fontId="0" fillId="25" borderId="60" xfId="0" applyFill="1" applyBorder="1" applyAlignment="1">
      <alignment horizontal="center" vertical="center" wrapText="1"/>
    </xf>
    <xf numFmtId="0" fontId="0" fillId="25" borderId="62" xfId="0" applyFill="1" applyBorder="1" applyAlignment="1">
      <alignment horizontal="center" vertical="center" wrapText="1"/>
    </xf>
    <xf numFmtId="0" fontId="0" fillId="25" borderId="66" xfId="0" applyFill="1" applyBorder="1" applyAlignment="1">
      <alignment horizontal="center" vertical="center" wrapText="1"/>
    </xf>
    <xf numFmtId="0" fontId="33" fillId="46" borderId="212" xfId="0" applyFont="1" applyFill="1" applyBorder="1" applyAlignment="1">
      <alignment horizontal="center" vertical="top" wrapText="1"/>
    </xf>
    <xf numFmtId="0" fontId="33" fillId="46" borderId="214" xfId="0" applyFont="1" applyFill="1" applyBorder="1" applyAlignment="1">
      <alignment horizontal="center" vertical="top" wrapText="1"/>
    </xf>
    <xf numFmtId="0" fontId="33" fillId="46" borderId="221" xfId="0" applyFont="1" applyFill="1" applyBorder="1" applyAlignment="1">
      <alignment horizontal="center" vertical="top" wrapText="1"/>
    </xf>
    <xf numFmtId="0" fontId="33" fillId="46" borderId="242" xfId="0" applyFont="1" applyFill="1" applyBorder="1" applyAlignment="1">
      <alignment horizontal="center" vertical="top" wrapText="1"/>
    </xf>
    <xf numFmtId="0" fontId="33" fillId="46" borderId="243" xfId="0" applyFont="1" applyFill="1" applyBorder="1" applyAlignment="1">
      <alignment horizontal="center" vertical="top" wrapText="1"/>
    </xf>
    <xf numFmtId="0" fontId="33" fillId="46" borderId="244" xfId="0" applyFont="1" applyFill="1" applyBorder="1" applyAlignment="1">
      <alignment horizontal="center" vertical="top" wrapText="1"/>
    </xf>
    <xf numFmtId="0" fontId="0" fillId="46" borderId="212" xfId="0" applyFont="1" applyFill="1" applyBorder="1" applyAlignment="1">
      <alignment horizontal="center" vertical="top" wrapText="1"/>
    </xf>
    <xf numFmtId="0" fontId="6" fillId="46" borderId="214" xfId="0" applyFont="1" applyFill="1" applyBorder="1" applyAlignment="1">
      <alignment horizontal="center" vertical="top" wrapText="1"/>
    </xf>
    <xf numFmtId="0" fontId="6" fillId="46" borderId="221" xfId="0" applyFont="1" applyFill="1" applyBorder="1" applyAlignment="1">
      <alignment horizontal="center" vertical="top" wrapText="1"/>
    </xf>
    <xf numFmtId="0" fontId="0" fillId="46" borderId="171" xfId="0" applyFont="1" applyFill="1" applyBorder="1" applyAlignment="1">
      <alignment vertical="top" wrapText="1"/>
    </xf>
    <xf numFmtId="0" fontId="6" fillId="46" borderId="173" xfId="0" applyFont="1" applyFill="1" applyBorder="1" applyAlignment="1">
      <alignment vertical="top" wrapText="1"/>
    </xf>
    <xf numFmtId="0" fontId="6" fillId="46" borderId="177" xfId="0" applyFont="1" applyFill="1" applyBorder="1" applyAlignment="1">
      <alignment vertical="top" wrapText="1"/>
    </xf>
    <xf numFmtId="0" fontId="33" fillId="26" borderId="143" xfId="0" applyNumberFormat="1" applyFont="1" applyFill="1" applyBorder="1" applyAlignment="1" applyProtection="1">
      <alignment horizontal="left" vertical="center" shrinkToFit="1"/>
      <protection hidden="1"/>
    </xf>
    <xf numFmtId="0" fontId="0" fillId="0" borderId="118" xfId="0" applyFont="1" applyBorder="1" applyAlignment="1">
      <alignment vertical="center" shrinkToFit="1"/>
    </xf>
    <xf numFmtId="0" fontId="0" fillId="0" borderId="75" xfId="0" applyFont="1" applyBorder="1" applyAlignment="1">
      <alignment vertical="center" shrinkToFit="1"/>
    </xf>
    <xf numFmtId="0" fontId="0" fillId="0" borderId="49" xfId="0" applyFont="1" applyBorder="1" applyAlignment="1">
      <alignment vertical="center" shrinkToFit="1"/>
    </xf>
    <xf numFmtId="0" fontId="90" fillId="25" borderId="81" xfId="0" applyFont="1" applyFill="1" applyBorder="1" applyAlignment="1">
      <alignment horizontal="center" vertical="center" wrapText="1"/>
    </xf>
    <xf numFmtId="0" fontId="90" fillId="25" borderId="89" xfId="0" applyFont="1" applyFill="1" applyBorder="1" applyAlignment="1">
      <alignment horizontal="center" vertical="center" wrapText="1"/>
    </xf>
    <xf numFmtId="0" fontId="90" fillId="25" borderId="104" xfId="0" applyFont="1" applyFill="1" applyBorder="1" applyAlignment="1">
      <alignment horizontal="center" vertical="center" wrapText="1"/>
    </xf>
    <xf numFmtId="0" fontId="90" fillId="25" borderId="172" xfId="0" applyFont="1" applyFill="1" applyBorder="1" applyAlignment="1">
      <alignment horizontal="center" vertical="center" wrapText="1"/>
    </xf>
    <xf numFmtId="0" fontId="90" fillId="25" borderId="174" xfId="0" applyFont="1" applyFill="1" applyBorder="1" applyAlignment="1">
      <alignment horizontal="center" vertical="center" wrapText="1"/>
    </xf>
    <xf numFmtId="0" fontId="90" fillId="25" borderId="175" xfId="0" applyFont="1" applyFill="1" applyBorder="1" applyAlignment="1">
      <alignment horizontal="center" vertical="center" wrapText="1"/>
    </xf>
    <xf numFmtId="0" fontId="0" fillId="45" borderId="62" xfId="0" applyFill="1" applyBorder="1" applyAlignment="1">
      <alignment vertical="center" wrapText="1"/>
    </xf>
    <xf numFmtId="0" fontId="6" fillId="0" borderId="25" xfId="47" applyBorder="1" applyAlignment="1" applyProtection="1">
      <alignment vertical="center" wrapText="1"/>
      <protection locked="0"/>
    </xf>
    <xf numFmtId="0" fontId="6" fillId="0" borderId="49" xfId="47" applyBorder="1" applyAlignment="1" applyProtection="1">
      <alignment vertical="center" wrapText="1"/>
      <protection locked="0"/>
    </xf>
    <xf numFmtId="0" fontId="6" fillId="0" borderId="26" xfId="47" applyBorder="1" applyAlignment="1" applyProtection="1">
      <alignment vertical="center" wrapText="1"/>
      <protection locked="0"/>
    </xf>
    <xf numFmtId="0" fontId="48" fillId="0" borderId="67" xfId="46" applyNumberFormat="1" applyFont="1" applyFill="1" applyBorder="1" applyAlignment="1" applyProtection="1">
      <alignment vertical="center"/>
      <protection hidden="1"/>
    </xf>
    <xf numFmtId="0" fontId="48" fillId="0" borderId="68" xfId="46" applyNumberFormat="1" applyFont="1" applyFill="1" applyBorder="1" applyAlignment="1" applyProtection="1">
      <alignment vertical="center"/>
      <protection hidden="1"/>
    </xf>
    <xf numFmtId="0" fontId="48" fillId="0" borderId="69" xfId="46" applyNumberFormat="1" applyFont="1" applyFill="1" applyBorder="1" applyAlignment="1" applyProtection="1">
      <alignment vertical="center"/>
      <protection hidden="1"/>
    </xf>
    <xf numFmtId="179" fontId="23" fillId="45" borderId="10" xfId="46" applyNumberFormat="1" applyFont="1" applyFill="1" applyBorder="1" applyAlignment="1" applyProtection="1">
      <alignment horizontal="center" vertical="center" wrapText="1"/>
      <protection hidden="1"/>
    </xf>
    <xf numFmtId="179" fontId="28" fillId="0" borderId="281" xfId="46" applyNumberFormat="1" applyFont="1" applyFill="1" applyBorder="1" applyAlignment="1" applyProtection="1">
      <alignment vertical="top" wrapText="1"/>
      <protection locked="0"/>
    </xf>
    <xf numFmtId="179" fontId="28" fillId="0" borderId="13" xfId="46" applyNumberFormat="1" applyFont="1" applyFill="1" applyBorder="1" applyAlignment="1" applyProtection="1">
      <alignment vertical="top" wrapText="1"/>
      <protection locked="0"/>
    </xf>
    <xf numFmtId="179" fontId="28" fillId="0" borderId="282" xfId="46" applyNumberFormat="1" applyFont="1" applyFill="1" applyBorder="1" applyAlignment="1" applyProtection="1">
      <alignment vertical="top" wrapText="1"/>
      <protection locked="0"/>
    </xf>
    <xf numFmtId="179" fontId="28" fillId="0" borderId="286" xfId="46" applyNumberFormat="1" applyFont="1" applyFill="1" applyBorder="1" applyAlignment="1" applyProtection="1">
      <alignment vertical="top" wrapText="1"/>
      <protection locked="0"/>
    </xf>
    <xf numFmtId="179" fontId="28" fillId="0" borderId="287" xfId="46" applyNumberFormat="1" applyFont="1" applyFill="1" applyBorder="1" applyAlignment="1" applyProtection="1">
      <alignment vertical="top" wrapText="1"/>
      <protection locked="0"/>
    </xf>
    <xf numFmtId="179" fontId="28" fillId="0" borderId="288" xfId="46" applyNumberFormat="1" applyFont="1" applyFill="1" applyBorder="1" applyAlignment="1" applyProtection="1">
      <alignment vertical="top" wrapText="1"/>
      <protection locked="0"/>
    </xf>
    <xf numFmtId="179" fontId="28" fillId="47" borderId="289" xfId="46" applyNumberFormat="1" applyFont="1" applyFill="1" applyBorder="1" applyAlignment="1" applyProtection="1">
      <alignment vertical="top" wrapText="1"/>
      <protection locked="0"/>
    </xf>
    <xf numFmtId="179" fontId="28" fillId="47" borderId="290" xfId="46" applyNumberFormat="1" applyFont="1" applyFill="1" applyBorder="1" applyAlignment="1" applyProtection="1">
      <alignment vertical="top" wrapText="1"/>
      <protection locked="0"/>
    </xf>
    <xf numFmtId="179" fontId="28" fillId="47" borderId="291" xfId="46" applyNumberFormat="1" applyFont="1" applyFill="1" applyBorder="1" applyAlignment="1" applyProtection="1">
      <alignment vertical="top" wrapText="1"/>
      <protection locked="0"/>
    </xf>
    <xf numFmtId="179" fontId="28" fillId="0" borderId="278" xfId="46" applyNumberFormat="1" applyFont="1" applyFill="1" applyBorder="1" applyAlignment="1" applyProtection="1">
      <alignment vertical="top" wrapText="1"/>
      <protection locked="0"/>
    </xf>
    <xf numFmtId="179" fontId="28" fillId="0" borderId="279" xfId="46" applyNumberFormat="1" applyFont="1" applyFill="1" applyBorder="1" applyAlignment="1" applyProtection="1">
      <alignment vertical="top" wrapText="1"/>
      <protection locked="0"/>
    </xf>
    <xf numFmtId="179" fontId="28" fillId="0" borderId="292" xfId="46" applyNumberFormat="1" applyFont="1" applyFill="1" applyBorder="1" applyAlignment="1" applyProtection="1">
      <alignment horizontal="center" vertical="center" wrapText="1"/>
      <protection locked="0"/>
    </xf>
    <xf numFmtId="179" fontId="28" fillId="0" borderId="293" xfId="46" applyNumberFormat="1" applyFont="1" applyFill="1" applyBorder="1" applyAlignment="1" applyProtection="1">
      <alignment horizontal="center" vertical="center" wrapText="1"/>
      <protection locked="0"/>
    </xf>
    <xf numFmtId="179" fontId="28" fillId="0" borderId="294" xfId="46" applyNumberFormat="1" applyFont="1" applyFill="1" applyBorder="1" applyAlignment="1" applyProtection="1">
      <alignment horizontal="center" vertical="center" wrapText="1"/>
      <protection locked="0"/>
    </xf>
    <xf numFmtId="179" fontId="28" fillId="0" borderId="283" xfId="46" applyNumberFormat="1" applyFont="1" applyFill="1" applyBorder="1" applyAlignment="1" applyProtection="1">
      <alignment vertical="top" wrapText="1"/>
      <protection locked="0"/>
    </xf>
    <xf numFmtId="179" fontId="28" fillId="0" borderId="284" xfId="46" applyNumberFormat="1" applyFont="1" applyFill="1" applyBorder="1" applyAlignment="1" applyProtection="1">
      <alignment vertical="top" wrapText="1"/>
      <protection locked="0"/>
    </xf>
    <xf numFmtId="179" fontId="28" fillId="0" borderId="285" xfId="46" applyNumberFormat="1" applyFont="1" applyFill="1" applyBorder="1" applyAlignment="1" applyProtection="1">
      <alignment vertical="top" wrapText="1"/>
      <protection locked="0"/>
    </xf>
    <xf numFmtId="179" fontId="28" fillId="0" borderId="289" xfId="46" applyNumberFormat="1" applyFont="1" applyFill="1" applyBorder="1" applyAlignment="1" applyProtection="1">
      <alignment vertical="top" wrapText="1"/>
      <protection locked="0"/>
    </xf>
    <xf numFmtId="179" fontId="28" fillId="0" borderId="290" xfId="46" applyNumberFormat="1" applyFont="1" applyFill="1" applyBorder="1" applyAlignment="1" applyProtection="1">
      <alignment vertical="top" wrapText="1"/>
      <protection locked="0"/>
    </xf>
    <xf numFmtId="179" fontId="28" fillId="0" borderId="291" xfId="46" applyNumberFormat="1" applyFont="1" applyFill="1" applyBorder="1" applyAlignment="1" applyProtection="1">
      <alignment vertical="top" wrapText="1"/>
      <protection locked="0"/>
    </xf>
    <xf numFmtId="179" fontId="37" fillId="29" borderId="119" xfId="46" applyNumberFormat="1" applyFont="1" applyFill="1" applyBorder="1" applyAlignment="1" applyProtection="1">
      <alignment vertical="center"/>
      <protection hidden="1"/>
    </xf>
    <xf numFmtId="179" fontId="37" fillId="29" borderId="120" xfId="46" applyNumberFormat="1" applyFont="1" applyFill="1" applyBorder="1" applyAlignment="1" applyProtection="1">
      <alignment vertical="center"/>
      <protection hidden="1"/>
    </xf>
    <xf numFmtId="179" fontId="37" fillId="29" borderId="121" xfId="46" applyNumberFormat="1" applyFont="1" applyFill="1" applyBorder="1" applyAlignment="1" applyProtection="1">
      <alignment vertical="center"/>
      <protection hidden="1"/>
    </xf>
    <xf numFmtId="179" fontId="28" fillId="0" borderId="137" xfId="46" applyNumberFormat="1" applyFont="1" applyFill="1" applyBorder="1" applyAlignment="1" applyProtection="1">
      <alignment vertical="center" wrapText="1"/>
      <protection locked="0"/>
    </xf>
    <xf numFmtId="179" fontId="28" fillId="0" borderId="98" xfId="46" applyNumberFormat="1" applyFont="1" applyFill="1" applyBorder="1" applyAlignment="1" applyProtection="1">
      <alignment vertical="center" wrapText="1"/>
      <protection locked="0"/>
    </xf>
    <xf numFmtId="179" fontId="28" fillId="0" borderId="149" xfId="46" applyNumberFormat="1" applyFont="1" applyFill="1" applyBorder="1" applyAlignment="1" applyProtection="1">
      <alignment vertical="center" wrapText="1"/>
      <protection locked="0"/>
    </xf>
    <xf numFmtId="179" fontId="28" fillId="0" borderId="74" xfId="46" applyNumberFormat="1" applyFont="1" applyFill="1" applyBorder="1" applyAlignment="1" applyProtection="1">
      <alignment vertical="center" wrapText="1"/>
      <protection locked="0"/>
    </xf>
    <xf numFmtId="179" fontId="28" fillId="0" borderId="49" xfId="46" applyNumberFormat="1" applyFont="1" applyFill="1" applyBorder="1" applyAlignment="1" applyProtection="1">
      <alignment vertical="center" wrapText="1"/>
      <protection locked="0"/>
    </xf>
    <xf numFmtId="179" fontId="28" fillId="0" borderId="75" xfId="46" applyNumberFormat="1" applyFont="1" applyFill="1" applyBorder="1" applyAlignment="1" applyProtection="1">
      <alignment vertical="center" wrapText="1"/>
      <protection locked="0"/>
    </xf>
    <xf numFmtId="0" fontId="6" fillId="0" borderId="13" xfId="46" applyBorder="1" applyAlignment="1" applyProtection="1">
      <alignment vertical="top" wrapText="1"/>
      <protection locked="0"/>
    </xf>
    <xf numFmtId="0" fontId="6" fillId="0" borderId="282" xfId="46" applyBorder="1" applyAlignment="1" applyProtection="1">
      <alignment vertical="top" wrapText="1"/>
      <protection locked="0"/>
    </xf>
    <xf numFmtId="179" fontId="28" fillId="0" borderId="74" xfId="46" applyNumberFormat="1" applyFont="1" applyFill="1" applyBorder="1" applyAlignment="1" applyProtection="1">
      <alignment vertical="top" wrapText="1"/>
      <protection locked="0"/>
    </xf>
    <xf numFmtId="179" fontId="28" fillId="0" borderId="49" xfId="46" applyNumberFormat="1" applyFont="1" applyFill="1" applyBorder="1" applyAlignment="1" applyProtection="1">
      <alignment vertical="top" wrapText="1"/>
      <protection locked="0"/>
    </xf>
    <xf numFmtId="179" fontId="28" fillId="0" borderId="75" xfId="46" applyNumberFormat="1" applyFont="1" applyFill="1" applyBorder="1" applyAlignment="1" applyProtection="1">
      <alignment vertical="top" wrapText="1"/>
      <protection locked="0"/>
    </xf>
    <xf numFmtId="179" fontId="28" fillId="0" borderId="61" xfId="46" applyNumberFormat="1" applyFont="1" applyFill="1" applyBorder="1" applyAlignment="1" applyProtection="1">
      <alignment vertical="top" wrapText="1"/>
      <protection locked="0"/>
    </xf>
    <xf numFmtId="0" fontId="6" fillId="0" borderId="0" xfId="46" applyBorder="1" applyAlignment="1" applyProtection="1">
      <alignment vertical="top" wrapText="1"/>
      <protection locked="0"/>
    </xf>
    <xf numFmtId="0" fontId="6" fillId="0" borderId="62" xfId="46" applyBorder="1" applyAlignment="1" applyProtection="1">
      <alignment vertical="top" wrapText="1"/>
      <protection locked="0"/>
    </xf>
    <xf numFmtId="179" fontId="28" fillId="0" borderId="137" xfId="46" applyNumberFormat="1" applyFont="1" applyFill="1" applyBorder="1" applyAlignment="1" applyProtection="1">
      <alignment vertical="top" wrapText="1"/>
      <protection locked="0"/>
    </xf>
    <xf numFmtId="179" fontId="28" fillId="0" borderId="98" xfId="46" applyNumberFormat="1" applyFont="1" applyFill="1" applyBorder="1" applyAlignment="1" applyProtection="1">
      <alignment vertical="top" wrapText="1"/>
      <protection locked="0"/>
    </xf>
    <xf numFmtId="179" fontId="28" fillId="0" borderId="149" xfId="46" applyNumberFormat="1" applyFont="1" applyFill="1" applyBorder="1" applyAlignment="1" applyProtection="1">
      <alignment vertical="top" wrapText="1"/>
      <protection locked="0"/>
    </xf>
    <xf numFmtId="0" fontId="6" fillId="0" borderId="98" xfId="46" applyBorder="1" applyAlignment="1" applyProtection="1">
      <alignment vertical="top" wrapText="1"/>
      <protection locked="0"/>
    </xf>
    <xf numFmtId="0" fontId="6" fillId="0" borderId="279" xfId="46" applyBorder="1" applyAlignment="1" applyProtection="1">
      <alignment vertical="top" wrapText="1"/>
      <protection locked="0"/>
    </xf>
    <xf numFmtId="179" fontId="28" fillId="0" borderId="280" xfId="46" applyNumberFormat="1" applyFont="1" applyFill="1" applyBorder="1" applyAlignment="1" applyProtection="1">
      <alignment vertical="top" wrapText="1"/>
      <protection locked="0"/>
    </xf>
    <xf numFmtId="179" fontId="28" fillId="47" borderId="281" xfId="46" applyNumberFormat="1" applyFont="1" applyFill="1" applyBorder="1" applyAlignment="1" applyProtection="1">
      <alignment vertical="top" wrapText="1"/>
      <protection locked="0"/>
    </xf>
    <xf numFmtId="179" fontId="28" fillId="47" borderId="13" xfId="46" applyNumberFormat="1" applyFont="1" applyFill="1" applyBorder="1" applyAlignment="1" applyProtection="1">
      <alignment vertical="top" wrapText="1"/>
      <protection locked="0"/>
    </xf>
    <xf numFmtId="179" fontId="28" fillId="47" borderId="282" xfId="46" applyNumberFormat="1" applyFont="1" applyFill="1" applyBorder="1" applyAlignment="1" applyProtection="1">
      <alignment vertical="top" wrapText="1"/>
      <protection locked="0"/>
    </xf>
    <xf numFmtId="0" fontId="110" fillId="30" borderId="276" xfId="46" applyFont="1" applyFill="1" applyBorder="1" applyAlignment="1" applyProtection="1">
      <alignment vertical="center"/>
      <protection hidden="1"/>
    </xf>
    <xf numFmtId="0" fontId="110" fillId="30" borderId="277" xfId="46" applyFont="1" applyFill="1" applyBorder="1" applyAlignment="1" applyProtection="1">
      <alignment vertical="center"/>
      <protection hidden="1"/>
    </xf>
    <xf numFmtId="0" fontId="110" fillId="30" borderId="275" xfId="46" applyFont="1" applyFill="1" applyBorder="1" applyAlignment="1" applyProtection="1">
      <alignment vertical="center"/>
      <protection hidden="1"/>
    </xf>
    <xf numFmtId="0" fontId="63" fillId="29" borderId="91" xfId="46" applyNumberFormat="1" applyFont="1" applyFill="1" applyBorder="1" applyAlignment="1" applyProtection="1">
      <alignment vertical="center"/>
      <protection hidden="1"/>
    </xf>
    <xf numFmtId="0" fontId="63" fillId="29" borderId="92" xfId="46" applyNumberFormat="1" applyFont="1" applyFill="1" applyBorder="1" applyAlignment="1" applyProtection="1">
      <alignment vertical="center"/>
      <protection hidden="1"/>
    </xf>
    <xf numFmtId="0" fontId="63" fillId="29" borderId="93" xfId="46" applyNumberFormat="1" applyFont="1" applyFill="1" applyBorder="1" applyAlignment="1" applyProtection="1">
      <alignment vertical="center"/>
      <protection hidden="1"/>
    </xf>
    <xf numFmtId="179" fontId="28" fillId="0" borderId="278" xfId="46" applyNumberFormat="1" applyFont="1" applyFill="1" applyBorder="1" applyAlignment="1" applyProtection="1">
      <alignment vertical="center" wrapText="1"/>
      <protection locked="0"/>
    </xf>
    <xf numFmtId="179" fontId="28" fillId="0" borderId="279" xfId="46" applyNumberFormat="1" applyFont="1" applyFill="1" applyBorder="1" applyAlignment="1" applyProtection="1">
      <alignment vertical="center" wrapText="1"/>
      <protection locked="0"/>
    </xf>
    <xf numFmtId="179" fontId="28" fillId="0" borderId="280" xfId="46" applyNumberFormat="1" applyFont="1" applyFill="1" applyBorder="1" applyAlignment="1" applyProtection="1">
      <alignment vertical="center" wrapText="1"/>
      <protection locked="0"/>
    </xf>
    <xf numFmtId="179" fontId="23" fillId="26" borderId="58" xfId="46" applyNumberFormat="1" applyFont="1" applyFill="1" applyBorder="1" applyAlignment="1" applyProtection="1">
      <alignment horizontal="center" vertical="center" wrapText="1"/>
      <protection hidden="1"/>
    </xf>
    <xf numFmtId="179" fontId="23" fillId="26" borderId="59" xfId="46" applyNumberFormat="1" applyFont="1" applyFill="1" applyBorder="1" applyAlignment="1" applyProtection="1">
      <alignment horizontal="center" vertical="center"/>
      <protection hidden="1"/>
    </xf>
    <xf numFmtId="179" fontId="23" fillId="26" borderId="60" xfId="46" applyNumberFormat="1" applyFont="1" applyFill="1" applyBorder="1" applyAlignment="1" applyProtection="1">
      <alignment horizontal="center" vertical="center"/>
      <protection hidden="1"/>
    </xf>
    <xf numFmtId="179" fontId="23" fillId="26" borderId="72" xfId="46" applyNumberFormat="1" applyFont="1" applyFill="1" applyBorder="1" applyAlignment="1" applyProtection="1">
      <alignment horizontal="center" vertical="center"/>
      <protection hidden="1"/>
    </xf>
    <xf numFmtId="179" fontId="23" fillId="26" borderId="56" xfId="46" applyNumberFormat="1" applyFont="1" applyFill="1" applyBorder="1" applyAlignment="1" applyProtection="1">
      <alignment horizontal="center" vertical="center"/>
      <protection hidden="1"/>
    </xf>
    <xf numFmtId="179" fontId="23" fillId="26" borderId="73" xfId="46" applyNumberFormat="1" applyFont="1" applyFill="1" applyBorder="1" applyAlignment="1" applyProtection="1">
      <alignment horizontal="center" vertical="center"/>
      <protection hidden="1"/>
    </xf>
    <xf numFmtId="179" fontId="28" fillId="0" borderId="281" xfId="46" applyNumberFormat="1" applyFont="1" applyFill="1" applyBorder="1" applyAlignment="1" applyProtection="1">
      <alignment vertical="center" wrapText="1"/>
      <protection locked="0"/>
    </xf>
    <xf numFmtId="179" fontId="28" fillId="0" borderId="13" xfId="46" applyNumberFormat="1" applyFont="1" applyFill="1" applyBorder="1" applyAlignment="1" applyProtection="1">
      <alignment vertical="center" wrapText="1"/>
      <protection locked="0"/>
    </xf>
    <xf numFmtId="179" fontId="28" fillId="0" borderId="282" xfId="46" applyNumberFormat="1" applyFont="1" applyFill="1" applyBorder="1" applyAlignment="1" applyProtection="1">
      <alignment vertical="center" wrapText="1"/>
      <protection locked="0"/>
    </xf>
    <xf numFmtId="0" fontId="6" fillId="0" borderId="284" xfId="46" applyBorder="1" applyAlignment="1" applyProtection="1">
      <alignment vertical="top" wrapText="1"/>
      <protection locked="0"/>
    </xf>
    <xf numFmtId="0" fontId="6" fillId="0" borderId="0" xfId="46" applyAlignment="1" applyProtection="1">
      <alignment vertical="top" wrapText="1"/>
      <protection locked="0"/>
    </xf>
    <xf numFmtId="179" fontId="23" fillId="26" borderId="58" xfId="46" applyNumberFormat="1" applyFont="1" applyFill="1" applyBorder="1" applyAlignment="1" applyProtection="1">
      <alignment horizontal="center" vertical="center"/>
      <protection hidden="1"/>
    </xf>
    <xf numFmtId="179" fontId="28" fillId="0" borderId="0" xfId="46" applyNumberFormat="1" applyFont="1" applyFill="1" applyBorder="1" applyAlignment="1" applyProtection="1">
      <alignment vertical="top" wrapText="1"/>
      <protection locked="0"/>
    </xf>
    <xf numFmtId="0" fontId="6" fillId="0" borderId="287" xfId="46" applyBorder="1" applyAlignment="1" applyProtection="1">
      <alignment vertical="top" wrapText="1"/>
      <protection locked="0"/>
    </xf>
    <xf numFmtId="179" fontId="37" fillId="29" borderId="93" xfId="46" applyNumberFormat="1" applyFont="1" applyFill="1" applyBorder="1" applyAlignment="1" applyProtection="1">
      <alignment vertical="center"/>
      <protection hidden="1"/>
    </xf>
    <xf numFmtId="179" fontId="37" fillId="29" borderId="91" xfId="46" applyNumberFormat="1" applyFont="1" applyFill="1" applyBorder="1" applyAlignment="1" applyProtection="1">
      <alignment vertical="center"/>
      <protection hidden="1"/>
    </xf>
    <xf numFmtId="179" fontId="37" fillId="29" borderId="92" xfId="46" applyNumberFormat="1" applyFont="1" applyFill="1" applyBorder="1" applyAlignment="1" applyProtection="1">
      <alignment vertical="center"/>
      <protection hidden="1"/>
    </xf>
    <xf numFmtId="179" fontId="37" fillId="30" borderId="119" xfId="46" applyNumberFormat="1" applyFont="1" applyFill="1" applyBorder="1" applyAlignment="1" applyProtection="1">
      <alignment vertical="center"/>
      <protection hidden="1"/>
    </xf>
    <xf numFmtId="179" fontId="37" fillId="30" borderId="120" xfId="46" applyNumberFormat="1" applyFont="1" applyFill="1" applyBorder="1" applyAlignment="1" applyProtection="1">
      <alignment vertical="center"/>
      <protection hidden="1"/>
    </xf>
    <xf numFmtId="179" fontId="37" fillId="30" borderId="121" xfId="46" applyNumberFormat="1" applyFont="1" applyFill="1" applyBorder="1" applyAlignment="1" applyProtection="1">
      <alignment vertical="center"/>
      <protection hidden="1"/>
    </xf>
    <xf numFmtId="0" fontId="45" fillId="33" borderId="68" xfId="46" applyFont="1" applyFill="1" applyBorder="1" applyAlignment="1" applyProtection="1">
      <alignment horizontal="center" vertical="center"/>
      <protection hidden="1"/>
    </xf>
    <xf numFmtId="0" fontId="45" fillId="33" borderId="69" xfId="46" applyFont="1" applyFill="1" applyBorder="1" applyAlignment="1" applyProtection="1">
      <alignment horizontal="center" vertical="center"/>
      <protection hidden="1"/>
    </xf>
    <xf numFmtId="2" fontId="33" fillId="32" borderId="10" xfId="0" applyNumberFormat="1" applyFont="1" applyFill="1" applyBorder="1" applyAlignment="1" applyProtection="1">
      <alignment horizontal="center"/>
      <protection hidden="1"/>
    </xf>
    <xf numFmtId="2" fontId="33" fillId="32" borderId="50" xfId="0" applyNumberFormat="1" applyFont="1" applyFill="1" applyBorder="1" applyAlignment="1" applyProtection="1">
      <alignment horizontal="center"/>
      <protection hidden="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7"/>
    <cellStyle name="標準_CASBEE-NCb_2008v3.2_kmt2010v1.0" xfId="46"/>
    <cellStyle name="標準_CASBEE-NCb_2010v1.3_kmt2011v1.0" xfId="45"/>
    <cellStyle name="標準_選定シートV1.0" xfId="43"/>
    <cellStyle name="良い" xfId="44" builtinId="26" customBuiltin="1"/>
  </cellStyles>
  <dxfs count="64">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FFC000"/>
        </patternFill>
      </fill>
    </dxf>
    <dxf>
      <fill>
        <patternFill>
          <bgColor rgb="FFFFC00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rgb="FFFFC000"/>
        </patternFill>
      </fill>
    </dxf>
    <dxf>
      <fill>
        <patternFill>
          <bgColor indexed="51"/>
        </patternFill>
      </fill>
    </dxf>
    <dxf>
      <fill>
        <patternFill>
          <bgColor indexed="51"/>
        </patternFill>
      </fill>
    </dxf>
    <dxf>
      <fill>
        <patternFill>
          <bgColor indexed="15"/>
        </patternFill>
      </fill>
    </dxf>
    <dxf>
      <fill>
        <patternFill>
          <bgColor indexed="15"/>
        </patternFill>
      </fill>
    </dxf>
    <dxf>
      <fill>
        <patternFill patternType="lightTrellis"/>
      </fill>
    </dxf>
    <dxf>
      <fill>
        <patternFill patternType="gray0625"/>
      </fill>
    </dxf>
    <dxf>
      <fill>
        <patternFill patternType="gray0625"/>
      </fill>
    </dxf>
    <dxf>
      <fill>
        <patternFill>
          <bgColor indexed="15"/>
        </patternFill>
      </fill>
    </dxf>
    <dxf>
      <fill>
        <patternFill>
          <bgColor indexed="15"/>
        </patternFill>
      </fill>
    </dxf>
    <dxf>
      <fill>
        <patternFill>
          <bgColor indexed="15"/>
        </patternFill>
      </fill>
    </dxf>
    <dxf>
      <fill>
        <patternFill>
          <bgColor indexed="15"/>
        </patternFill>
      </fill>
    </dxf>
    <dxf>
      <fill>
        <patternFill patternType="lightTrellis"/>
      </fill>
    </dxf>
    <dxf>
      <fill>
        <patternFill patternType="gray0625"/>
      </fill>
    </dxf>
    <dxf>
      <fill>
        <patternFill patternType="gray0625"/>
      </fill>
    </dxf>
    <dxf>
      <fill>
        <patternFill patternType="lightTrellis"/>
      </fill>
    </dxf>
    <dxf>
      <fill>
        <patternFill patternType="gray0625"/>
      </fill>
    </dxf>
    <dxf>
      <fill>
        <patternFill patternType="gray0625"/>
      </fill>
    </dxf>
    <dxf>
      <fill>
        <patternFill patternType="lightTrellis"/>
      </fill>
    </dxf>
    <dxf>
      <fill>
        <patternFill patternType="gray0625"/>
      </fill>
    </dxf>
    <dxf>
      <fill>
        <patternFill patternType="lightTrellis"/>
      </fill>
    </dxf>
    <dxf>
      <fill>
        <patternFill patternType="gray0625"/>
      </fill>
    </dxf>
    <dxf>
      <fill>
        <patternFill patternType="gray0625"/>
      </fill>
    </dxf>
    <dxf>
      <fill>
        <patternFill patternType="lightTrellis"/>
      </fill>
    </dxf>
    <dxf>
      <fill>
        <patternFill patternType="gray0625"/>
      </fill>
    </dxf>
    <dxf>
      <fill>
        <patternFill>
          <bgColor indexed="51"/>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rgb="FFCCFFFF"/>
        </patternFill>
      </fill>
    </dxf>
    <dxf>
      <fill>
        <patternFill>
          <bgColor indexed="27"/>
        </patternFill>
      </fill>
    </dxf>
    <dxf>
      <fill>
        <patternFill>
          <bgColor indexed="27"/>
        </patternFill>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rgb="FFCCFFFF"/>
        </patternFill>
      </fill>
    </dxf>
    <dxf>
      <fill>
        <patternFill>
          <bgColor rgb="FFCCFFFF"/>
        </patternFill>
      </fill>
    </dxf>
    <dxf>
      <fill>
        <patternFill>
          <bgColor indexed="27"/>
        </patternFill>
      </fill>
    </dxf>
    <dxf>
      <fill>
        <patternFill>
          <bgColor indexed="27"/>
        </patternFill>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mruColors>
      <color rgb="FFFF99CC"/>
      <color rgb="FF00FF00"/>
      <color rgb="FFFFCC00"/>
      <color rgb="FFFFFFCC"/>
      <color rgb="FFCCFFFF"/>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18</xdr:row>
      <xdr:rowOff>114300</xdr:rowOff>
    </xdr:from>
    <xdr:to>
      <xdr:col>1</xdr:col>
      <xdr:colOff>190500</xdr:colOff>
      <xdr:row>27</xdr:row>
      <xdr:rowOff>171450</xdr:rowOff>
    </xdr:to>
    <xdr:sp macro="" textlink="">
      <xdr:nvSpPr>
        <xdr:cNvPr id="2" name="AutoShape 2"/>
        <xdr:cNvSpPr>
          <a:spLocks noChangeArrowheads="1"/>
        </xdr:cNvSpPr>
      </xdr:nvSpPr>
      <xdr:spPr bwMode="auto">
        <a:xfrm>
          <a:off x="228600" y="4914900"/>
          <a:ext cx="238125" cy="2457450"/>
        </a:xfrm>
        <a:prstGeom prst="downArrow">
          <a:avLst>
            <a:gd name="adj1" fmla="val 60000"/>
            <a:gd name="adj2" fmla="val 107978"/>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228600</xdr:colOff>
      <xdr:row>5</xdr:row>
      <xdr:rowOff>114300</xdr:rowOff>
    </xdr:from>
    <xdr:to>
      <xdr:col>1</xdr:col>
      <xdr:colOff>200025</xdr:colOff>
      <xdr:row>11</xdr:row>
      <xdr:rowOff>190500</xdr:rowOff>
    </xdr:to>
    <xdr:sp macro="" textlink="">
      <xdr:nvSpPr>
        <xdr:cNvPr id="3" name="AutoShape 4"/>
        <xdr:cNvSpPr>
          <a:spLocks noChangeArrowheads="1"/>
        </xdr:cNvSpPr>
      </xdr:nvSpPr>
      <xdr:spPr bwMode="auto">
        <a:xfrm>
          <a:off x="228600" y="1447800"/>
          <a:ext cx="247650" cy="1676400"/>
        </a:xfrm>
        <a:prstGeom prst="downArrow">
          <a:avLst>
            <a:gd name="adj1" fmla="val 53843"/>
            <a:gd name="adj2" fmla="val 103858"/>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152400</xdr:colOff>
      <xdr:row>33</xdr:row>
      <xdr:rowOff>0</xdr:rowOff>
    </xdr:from>
    <xdr:to>
      <xdr:col>1</xdr:col>
      <xdr:colOff>276225</xdr:colOff>
      <xdr:row>33</xdr:row>
      <xdr:rowOff>0</xdr:rowOff>
    </xdr:to>
    <xdr:sp macro="" textlink="">
      <xdr:nvSpPr>
        <xdr:cNvPr id="4" name="AutoShape 6"/>
        <xdr:cNvSpPr>
          <a:spLocks noChangeArrowheads="1"/>
        </xdr:cNvSpPr>
      </xdr:nvSpPr>
      <xdr:spPr bwMode="auto">
        <a:xfrm>
          <a:off x="428625" y="8801100"/>
          <a:ext cx="123825" cy="0"/>
        </a:xfrm>
        <a:prstGeom prst="downArrow">
          <a:avLst>
            <a:gd name="adj1" fmla="val 45454"/>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228600</xdr:colOff>
      <xdr:row>13</xdr:row>
      <xdr:rowOff>76200</xdr:rowOff>
    </xdr:from>
    <xdr:to>
      <xdr:col>1</xdr:col>
      <xdr:colOff>180975</xdr:colOff>
      <xdr:row>16</xdr:row>
      <xdr:rowOff>190500</xdr:rowOff>
    </xdr:to>
    <xdr:sp macro="" textlink="">
      <xdr:nvSpPr>
        <xdr:cNvPr id="5" name="AutoShape 7"/>
        <xdr:cNvSpPr>
          <a:spLocks noChangeArrowheads="1"/>
        </xdr:cNvSpPr>
      </xdr:nvSpPr>
      <xdr:spPr bwMode="auto">
        <a:xfrm>
          <a:off x="228600" y="3543300"/>
          <a:ext cx="228600" cy="914400"/>
        </a:xfrm>
        <a:prstGeom prst="downArrow">
          <a:avLst>
            <a:gd name="adj1" fmla="val 58333"/>
            <a:gd name="adj2" fmla="val 12940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228600</xdr:colOff>
      <xdr:row>29</xdr:row>
      <xdr:rowOff>95250</xdr:rowOff>
    </xdr:from>
    <xdr:to>
      <xdr:col>1</xdr:col>
      <xdr:colOff>180975</xdr:colOff>
      <xdr:row>32</xdr:row>
      <xdr:rowOff>200025</xdr:rowOff>
    </xdr:to>
    <xdr:sp macro="" textlink="">
      <xdr:nvSpPr>
        <xdr:cNvPr id="6" name="AutoShape 8"/>
        <xdr:cNvSpPr>
          <a:spLocks noChangeArrowheads="1"/>
        </xdr:cNvSpPr>
      </xdr:nvSpPr>
      <xdr:spPr bwMode="auto">
        <a:xfrm>
          <a:off x="228600" y="7829550"/>
          <a:ext cx="228600" cy="904875"/>
        </a:xfrm>
        <a:prstGeom prst="downArrow">
          <a:avLst>
            <a:gd name="adj1" fmla="val 58333"/>
            <a:gd name="adj2" fmla="val 95825"/>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228600</xdr:colOff>
      <xdr:row>34</xdr:row>
      <xdr:rowOff>85725</xdr:rowOff>
    </xdr:from>
    <xdr:to>
      <xdr:col>1</xdr:col>
      <xdr:colOff>190500</xdr:colOff>
      <xdr:row>43</xdr:row>
      <xdr:rowOff>190500</xdr:rowOff>
    </xdr:to>
    <xdr:sp macro="" textlink="">
      <xdr:nvSpPr>
        <xdr:cNvPr id="7" name="AutoShape 10"/>
        <xdr:cNvSpPr>
          <a:spLocks noChangeArrowheads="1"/>
        </xdr:cNvSpPr>
      </xdr:nvSpPr>
      <xdr:spPr bwMode="auto">
        <a:xfrm>
          <a:off x="228600" y="9153525"/>
          <a:ext cx="238125" cy="2505075"/>
        </a:xfrm>
        <a:prstGeom prst="downArrow">
          <a:avLst>
            <a:gd name="adj1" fmla="val 60000"/>
            <a:gd name="adj2" fmla="val 82455"/>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50</xdr:col>
      <xdr:colOff>0</xdr:colOff>
      <xdr:row>14</xdr:row>
      <xdr:rowOff>0</xdr:rowOff>
    </xdr:to>
    <xdr:sp macro="" textlink="">
      <xdr:nvSpPr>
        <xdr:cNvPr id="2" name="Rectangle 1"/>
        <xdr:cNvSpPr>
          <a:spLocks noChangeArrowheads="1"/>
        </xdr:cNvSpPr>
      </xdr:nvSpPr>
      <xdr:spPr bwMode="auto">
        <a:xfrm>
          <a:off x="200025" y="685800"/>
          <a:ext cx="9801225" cy="251460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4</xdr:row>
      <xdr:rowOff>0</xdr:rowOff>
    </xdr:from>
    <xdr:to>
      <xdr:col>6</xdr:col>
      <xdr:colOff>0</xdr:colOff>
      <xdr:row>10</xdr:row>
      <xdr:rowOff>0</xdr:rowOff>
    </xdr:to>
    <xdr:sp macro="" textlink="">
      <xdr:nvSpPr>
        <xdr:cNvPr id="3" name="Rectangle 2"/>
        <xdr:cNvSpPr>
          <a:spLocks noChangeArrowheads="1"/>
        </xdr:cNvSpPr>
      </xdr:nvSpPr>
      <xdr:spPr bwMode="auto">
        <a:xfrm>
          <a:off x="400050" y="914400"/>
          <a:ext cx="800100" cy="13716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基本情報</a:t>
          </a:r>
        </a:p>
        <a:p>
          <a:pPr algn="ctr" rtl="0">
            <a:lnSpc>
              <a:spcPts val="1200"/>
            </a:lnSpc>
            <a:defRPr sz="1000"/>
          </a:pPr>
          <a:r>
            <a:rPr lang="ja-JP" altLang="en-US" sz="1100" b="0" i="0" u="none" strike="noStrike" baseline="0">
              <a:solidFill>
                <a:srgbClr val="000000"/>
              </a:solidFill>
              <a:latin typeface="ＭＳ Ｐゴシック"/>
              <a:ea typeface="ＭＳ Ｐゴシック"/>
            </a:rPr>
            <a:t>の入力</a:t>
          </a:r>
        </a:p>
      </xdr:txBody>
    </xdr:sp>
    <xdr:clientData/>
  </xdr:twoCellAnchor>
  <xdr:twoCellAnchor>
    <xdr:from>
      <xdr:col>7</xdr:col>
      <xdr:colOff>0</xdr:colOff>
      <xdr:row>4</xdr:row>
      <xdr:rowOff>0</xdr:rowOff>
    </xdr:from>
    <xdr:to>
      <xdr:col>22</xdr:col>
      <xdr:colOff>0</xdr:colOff>
      <xdr:row>12</xdr:row>
      <xdr:rowOff>0</xdr:rowOff>
    </xdr:to>
    <xdr:sp macro="" textlink="">
      <xdr:nvSpPr>
        <xdr:cNvPr id="4" name="Rectangle 3"/>
        <xdr:cNvSpPr>
          <a:spLocks noChangeArrowheads="1"/>
        </xdr:cNvSpPr>
      </xdr:nvSpPr>
      <xdr:spPr bwMode="auto">
        <a:xfrm>
          <a:off x="1400175" y="914400"/>
          <a:ext cx="3000375" cy="18288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0</xdr:colOff>
      <xdr:row>4</xdr:row>
      <xdr:rowOff>0</xdr:rowOff>
    </xdr:from>
    <xdr:to>
      <xdr:col>39</xdr:col>
      <xdr:colOff>0</xdr:colOff>
      <xdr:row>10</xdr:row>
      <xdr:rowOff>0</xdr:rowOff>
    </xdr:to>
    <xdr:sp macro="" textlink="">
      <xdr:nvSpPr>
        <xdr:cNvPr id="5" name="Rectangle 4"/>
        <xdr:cNvSpPr>
          <a:spLocks noChangeArrowheads="1"/>
        </xdr:cNvSpPr>
      </xdr:nvSpPr>
      <xdr:spPr bwMode="auto">
        <a:xfrm>
          <a:off x="7000875" y="914400"/>
          <a:ext cx="800100" cy="1371600"/>
        </a:xfrm>
        <a:prstGeom prst="rect">
          <a:avLst/>
        </a:prstGeom>
        <a:solidFill>
          <a:srgbClr val="FFFFCC"/>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各項目の</a:t>
          </a:r>
        </a:p>
        <a:p>
          <a:pPr algn="ctr" rtl="0">
            <a:lnSpc>
              <a:spcPts val="1200"/>
            </a:lnSpc>
            <a:defRPr sz="1000"/>
          </a:pPr>
          <a:r>
            <a:rPr lang="ja-JP" altLang="en-US" sz="1100" b="0" i="0" u="none" strike="noStrike" baseline="0">
              <a:solidFill>
                <a:srgbClr val="000000"/>
              </a:solidFill>
              <a:latin typeface="ＭＳ Ｐゴシック"/>
              <a:ea typeface="ＭＳ Ｐゴシック"/>
            </a:rPr>
            <a:t>評価結果</a:t>
          </a:r>
        </a:p>
      </xdr:txBody>
    </xdr:sp>
    <xdr:clientData/>
  </xdr:twoCellAnchor>
  <xdr:twoCellAnchor>
    <xdr:from>
      <xdr:col>26</xdr:col>
      <xdr:colOff>9525</xdr:colOff>
      <xdr:row>10</xdr:row>
      <xdr:rowOff>47625</xdr:rowOff>
    </xdr:from>
    <xdr:to>
      <xdr:col>38</xdr:col>
      <xdr:colOff>180975</xdr:colOff>
      <xdr:row>10</xdr:row>
      <xdr:rowOff>171450</xdr:rowOff>
    </xdr:to>
    <xdr:sp macro="" textlink="">
      <xdr:nvSpPr>
        <xdr:cNvPr id="6" name="AutoShape 5"/>
        <xdr:cNvSpPr>
          <a:spLocks/>
        </xdr:cNvSpPr>
      </xdr:nvSpPr>
      <xdr:spPr bwMode="auto">
        <a:xfrm rot="5400000">
          <a:off x="6434137" y="1109663"/>
          <a:ext cx="123825" cy="2571750"/>
        </a:xfrm>
        <a:prstGeom prst="rightBrace">
          <a:avLst>
            <a:gd name="adj1" fmla="val 17307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180975</xdr:colOff>
      <xdr:row>11</xdr:row>
      <xdr:rowOff>114300</xdr:rowOff>
    </xdr:from>
    <xdr:to>
      <xdr:col>26</xdr:col>
      <xdr:colOff>0</xdr:colOff>
      <xdr:row>11</xdr:row>
      <xdr:rowOff>114300</xdr:rowOff>
    </xdr:to>
    <xdr:sp macro="" textlink="">
      <xdr:nvSpPr>
        <xdr:cNvPr id="8" name="Line 7"/>
        <xdr:cNvSpPr>
          <a:spLocks noChangeShapeType="1"/>
        </xdr:cNvSpPr>
      </xdr:nvSpPr>
      <xdr:spPr bwMode="auto">
        <a:xfrm flipH="1">
          <a:off x="4781550" y="2628900"/>
          <a:ext cx="41910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5</xdr:row>
      <xdr:rowOff>209550</xdr:rowOff>
    </xdr:from>
    <xdr:to>
      <xdr:col>24</xdr:col>
      <xdr:colOff>0</xdr:colOff>
      <xdr:row>11</xdr:row>
      <xdr:rowOff>104775</xdr:rowOff>
    </xdr:to>
    <xdr:sp macro="" textlink="">
      <xdr:nvSpPr>
        <xdr:cNvPr id="9" name="Line 8"/>
        <xdr:cNvSpPr>
          <a:spLocks noChangeShapeType="1"/>
        </xdr:cNvSpPr>
      </xdr:nvSpPr>
      <xdr:spPr bwMode="auto">
        <a:xfrm flipV="1">
          <a:off x="4800600" y="1352550"/>
          <a:ext cx="0" cy="12668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xdr:row>
      <xdr:rowOff>0</xdr:rowOff>
    </xdr:from>
    <xdr:to>
      <xdr:col>24</xdr:col>
      <xdr:colOff>9525</xdr:colOff>
      <xdr:row>6</xdr:row>
      <xdr:rowOff>0</xdr:rowOff>
    </xdr:to>
    <xdr:sp macro="" textlink="">
      <xdr:nvSpPr>
        <xdr:cNvPr id="10" name="Line 9"/>
        <xdr:cNvSpPr>
          <a:spLocks noChangeShapeType="1"/>
        </xdr:cNvSpPr>
      </xdr:nvSpPr>
      <xdr:spPr bwMode="auto">
        <a:xfrm flipH="1" flipV="1">
          <a:off x="4210050" y="1371600"/>
          <a:ext cx="600075"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63500</xdr:colOff>
      <xdr:row>4</xdr:row>
      <xdr:rowOff>152400</xdr:rowOff>
    </xdr:from>
    <xdr:to>
      <xdr:col>20</xdr:col>
      <xdr:colOff>127000</xdr:colOff>
      <xdr:row>7</xdr:row>
      <xdr:rowOff>76200</xdr:rowOff>
    </xdr:to>
    <xdr:sp macro="" textlink="">
      <xdr:nvSpPr>
        <xdr:cNvPr id="11" name="Rectangle 10"/>
        <xdr:cNvSpPr>
          <a:spLocks noChangeArrowheads="1"/>
        </xdr:cNvSpPr>
      </xdr:nvSpPr>
      <xdr:spPr bwMode="auto">
        <a:xfrm>
          <a:off x="1689100" y="1066800"/>
          <a:ext cx="2501900" cy="60960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評価点</a:t>
          </a:r>
        </a:p>
        <a:p>
          <a:pPr algn="ctr"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M</a:t>
          </a:r>
          <a:r>
            <a:rPr lang="ja-JP" altLang="en-US" sz="1100" b="0" i="0" u="none" strike="noStrike" baseline="0">
              <a:solidFill>
                <a:srgbClr val="000000"/>
              </a:solidFill>
              <a:latin typeface="ＭＳ Ｐゴシック"/>
              <a:ea typeface="ＭＳ Ｐゴシック"/>
            </a:rPr>
            <a:t>列、</a:t>
          </a:r>
          <a:r>
            <a:rPr lang="en-US" altLang="ja-JP" sz="1100" b="0" i="0" u="none" strike="noStrike" baseline="0">
              <a:solidFill>
                <a:srgbClr val="000000"/>
              </a:solidFill>
              <a:latin typeface="ＭＳ Ｐゴシック"/>
              <a:ea typeface="ＭＳ Ｐゴシック"/>
            </a:rPr>
            <a:t>O</a:t>
          </a:r>
          <a:r>
            <a:rPr lang="ja-JP" altLang="en-US" sz="1100" b="0" i="0" u="none" strike="noStrike" baseline="0">
              <a:solidFill>
                <a:srgbClr val="000000"/>
              </a:solidFill>
              <a:latin typeface="ＭＳ Ｐゴシック"/>
              <a:ea typeface="ＭＳ Ｐゴシック"/>
            </a:rPr>
            <a:t>列）</a:t>
          </a:r>
        </a:p>
      </xdr:txBody>
    </xdr:sp>
    <xdr:clientData/>
  </xdr:twoCellAnchor>
  <xdr:twoCellAnchor>
    <xdr:from>
      <xdr:col>1</xdr:col>
      <xdr:colOff>0</xdr:colOff>
      <xdr:row>17</xdr:row>
      <xdr:rowOff>0</xdr:rowOff>
    </xdr:from>
    <xdr:to>
      <xdr:col>50</xdr:col>
      <xdr:colOff>0</xdr:colOff>
      <xdr:row>29</xdr:row>
      <xdr:rowOff>0</xdr:rowOff>
    </xdr:to>
    <xdr:sp macro="" textlink="">
      <xdr:nvSpPr>
        <xdr:cNvPr id="13" name="Rectangle 12"/>
        <xdr:cNvSpPr>
          <a:spLocks noChangeArrowheads="1"/>
        </xdr:cNvSpPr>
      </xdr:nvSpPr>
      <xdr:spPr bwMode="auto">
        <a:xfrm>
          <a:off x="200025" y="3886200"/>
          <a:ext cx="9801225" cy="274320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18</xdr:row>
      <xdr:rowOff>0</xdr:rowOff>
    </xdr:from>
    <xdr:to>
      <xdr:col>6</xdr:col>
      <xdr:colOff>0</xdr:colOff>
      <xdr:row>23</xdr:row>
      <xdr:rowOff>219075</xdr:rowOff>
    </xdr:to>
    <xdr:sp macro="" textlink="">
      <xdr:nvSpPr>
        <xdr:cNvPr id="14" name="Rectangle 13"/>
        <xdr:cNvSpPr>
          <a:spLocks noChangeArrowheads="1"/>
        </xdr:cNvSpPr>
      </xdr:nvSpPr>
      <xdr:spPr bwMode="auto">
        <a:xfrm>
          <a:off x="400050" y="4114800"/>
          <a:ext cx="800100" cy="13620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基本情報</a:t>
          </a:r>
        </a:p>
        <a:p>
          <a:pPr algn="ctr" rtl="0">
            <a:lnSpc>
              <a:spcPts val="1200"/>
            </a:lnSpc>
            <a:defRPr sz="1000"/>
          </a:pPr>
          <a:r>
            <a:rPr lang="ja-JP" altLang="en-US" sz="1100" b="0" i="0" u="none" strike="noStrike" baseline="0">
              <a:solidFill>
                <a:srgbClr val="000000"/>
              </a:solidFill>
              <a:latin typeface="ＭＳ Ｐゴシック"/>
              <a:ea typeface="ＭＳ Ｐゴシック"/>
            </a:rPr>
            <a:t>の入力</a:t>
          </a:r>
        </a:p>
      </xdr:txBody>
    </xdr:sp>
    <xdr:clientData/>
  </xdr:twoCellAnchor>
  <xdr:twoCellAnchor>
    <xdr:from>
      <xdr:col>6</xdr:col>
      <xdr:colOff>152400</xdr:colOff>
      <xdr:row>18</xdr:row>
      <xdr:rowOff>25400</xdr:rowOff>
    </xdr:from>
    <xdr:to>
      <xdr:col>21</xdr:col>
      <xdr:colOff>152400</xdr:colOff>
      <xdr:row>26</xdr:row>
      <xdr:rowOff>25400</xdr:rowOff>
    </xdr:to>
    <xdr:sp macro="" textlink="">
      <xdr:nvSpPr>
        <xdr:cNvPr id="15" name="Rectangle 14"/>
        <xdr:cNvSpPr>
          <a:spLocks noChangeArrowheads="1"/>
        </xdr:cNvSpPr>
      </xdr:nvSpPr>
      <xdr:spPr bwMode="auto">
        <a:xfrm>
          <a:off x="1371600" y="4140200"/>
          <a:ext cx="3048000" cy="18288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85725</xdr:colOff>
      <xdr:row>11</xdr:row>
      <xdr:rowOff>38100</xdr:rowOff>
    </xdr:from>
    <xdr:to>
      <xdr:col>5</xdr:col>
      <xdr:colOff>28575</xdr:colOff>
      <xdr:row>17</xdr:row>
      <xdr:rowOff>200025</xdr:rowOff>
    </xdr:to>
    <xdr:sp macro="" textlink="">
      <xdr:nvSpPr>
        <xdr:cNvPr id="22" name="AutoShape 21"/>
        <xdr:cNvSpPr>
          <a:spLocks noChangeArrowheads="1"/>
        </xdr:cNvSpPr>
      </xdr:nvSpPr>
      <xdr:spPr bwMode="auto">
        <a:xfrm rot="5400000">
          <a:off x="90487" y="3148013"/>
          <a:ext cx="1533525" cy="342900"/>
        </a:xfrm>
        <a:custGeom>
          <a:avLst/>
          <a:gdLst>
            <a:gd name="G0" fmla="+- 18138 0 0"/>
            <a:gd name="G1" fmla="+- 4086 0 0"/>
            <a:gd name="G2" fmla="+- 21600 0 4086"/>
            <a:gd name="G3" fmla="+- 10800 0 4086"/>
            <a:gd name="G4" fmla="+- 21600 0 18138"/>
            <a:gd name="G5" fmla="*/ G4 G3 10800"/>
            <a:gd name="G6" fmla="+- 21600 0 G5"/>
            <a:gd name="T0" fmla="*/ 18138 w 21600"/>
            <a:gd name="T1" fmla="*/ 0 h 21600"/>
            <a:gd name="T2" fmla="*/ 0 w 21600"/>
            <a:gd name="T3" fmla="*/ 10800 h 21600"/>
            <a:gd name="T4" fmla="*/ 18138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8138" y="0"/>
              </a:moveTo>
              <a:lnTo>
                <a:pt x="18138" y="4086"/>
              </a:lnTo>
              <a:lnTo>
                <a:pt x="3375" y="4086"/>
              </a:lnTo>
              <a:lnTo>
                <a:pt x="3375" y="17514"/>
              </a:lnTo>
              <a:lnTo>
                <a:pt x="18138" y="17514"/>
              </a:lnTo>
              <a:lnTo>
                <a:pt x="18138" y="21600"/>
              </a:lnTo>
              <a:lnTo>
                <a:pt x="21600" y="10800"/>
              </a:lnTo>
              <a:close/>
            </a:path>
            <a:path w="21600" h="21600">
              <a:moveTo>
                <a:pt x="1350" y="4086"/>
              </a:moveTo>
              <a:lnTo>
                <a:pt x="1350" y="17514"/>
              </a:lnTo>
              <a:lnTo>
                <a:pt x="2700" y="17514"/>
              </a:lnTo>
              <a:lnTo>
                <a:pt x="2700" y="4086"/>
              </a:lnTo>
              <a:close/>
            </a:path>
            <a:path w="21600" h="21600">
              <a:moveTo>
                <a:pt x="0" y="4086"/>
              </a:moveTo>
              <a:lnTo>
                <a:pt x="0" y="17514"/>
              </a:lnTo>
              <a:lnTo>
                <a:pt x="675" y="17514"/>
              </a:lnTo>
              <a:lnTo>
                <a:pt x="675" y="4086"/>
              </a:lnTo>
              <a:close/>
            </a:path>
          </a:pathLst>
        </a:cu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転</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記</a:t>
          </a:r>
        </a:p>
      </xdr:txBody>
    </xdr:sp>
    <xdr:clientData/>
  </xdr:twoCellAnchor>
  <xdr:twoCellAnchor>
    <xdr:from>
      <xdr:col>18</xdr:col>
      <xdr:colOff>104775</xdr:colOff>
      <xdr:row>7</xdr:row>
      <xdr:rowOff>190500</xdr:rowOff>
    </xdr:from>
    <xdr:to>
      <xdr:col>20</xdr:col>
      <xdr:colOff>47625</xdr:colOff>
      <xdr:row>18</xdr:row>
      <xdr:rowOff>76200</xdr:rowOff>
    </xdr:to>
    <xdr:sp macro="" textlink="">
      <xdr:nvSpPr>
        <xdr:cNvPr id="23" name="AutoShape 22"/>
        <xdr:cNvSpPr>
          <a:spLocks noChangeArrowheads="1"/>
        </xdr:cNvSpPr>
      </xdr:nvSpPr>
      <xdr:spPr bwMode="auto">
        <a:xfrm rot="5400000">
          <a:off x="2676525" y="2819400"/>
          <a:ext cx="2400300" cy="342900"/>
        </a:xfrm>
        <a:custGeom>
          <a:avLst/>
          <a:gdLst>
            <a:gd name="G0" fmla="+- 19425 0 0"/>
            <a:gd name="G1" fmla="+- 4200 0 0"/>
            <a:gd name="G2" fmla="+- 21600 0 4200"/>
            <a:gd name="G3" fmla="+- 10800 0 4200"/>
            <a:gd name="G4" fmla="+- 21600 0 19425"/>
            <a:gd name="G5" fmla="*/ G4 G3 10800"/>
            <a:gd name="G6" fmla="+- 21600 0 G5"/>
            <a:gd name="T0" fmla="*/ 19425 w 21600"/>
            <a:gd name="T1" fmla="*/ 0 h 21600"/>
            <a:gd name="T2" fmla="*/ 0 w 21600"/>
            <a:gd name="T3" fmla="*/ 10800 h 21600"/>
            <a:gd name="T4" fmla="*/ 19425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9425" y="0"/>
              </a:moveTo>
              <a:lnTo>
                <a:pt x="19425" y="4200"/>
              </a:lnTo>
              <a:lnTo>
                <a:pt x="3375" y="4200"/>
              </a:lnTo>
              <a:lnTo>
                <a:pt x="3375" y="17400"/>
              </a:lnTo>
              <a:lnTo>
                <a:pt x="19425" y="17400"/>
              </a:lnTo>
              <a:lnTo>
                <a:pt x="19425" y="21600"/>
              </a:lnTo>
              <a:lnTo>
                <a:pt x="21600" y="10800"/>
              </a:lnTo>
              <a:close/>
            </a:path>
            <a:path w="21600" h="21600">
              <a:moveTo>
                <a:pt x="1350" y="4200"/>
              </a:moveTo>
              <a:lnTo>
                <a:pt x="1350" y="17400"/>
              </a:lnTo>
              <a:lnTo>
                <a:pt x="2700" y="17400"/>
              </a:lnTo>
              <a:lnTo>
                <a:pt x="2700" y="4200"/>
              </a:lnTo>
              <a:close/>
            </a:path>
            <a:path w="21600" h="21600">
              <a:moveTo>
                <a:pt x="0" y="4200"/>
              </a:moveTo>
              <a:lnTo>
                <a:pt x="0" y="17400"/>
              </a:lnTo>
              <a:lnTo>
                <a:pt x="675" y="17400"/>
              </a:lnTo>
              <a:lnTo>
                <a:pt x="675" y="4200"/>
              </a:lnTo>
              <a:close/>
            </a:path>
          </a:pathLst>
        </a:cu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転</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記</a:t>
          </a:r>
        </a:p>
      </xdr:txBody>
    </xdr:sp>
    <xdr:clientData/>
  </xdr:twoCellAnchor>
  <xdr:twoCellAnchor>
    <xdr:from>
      <xdr:col>24</xdr:col>
      <xdr:colOff>0</xdr:colOff>
      <xdr:row>18</xdr:row>
      <xdr:rowOff>0</xdr:rowOff>
    </xdr:from>
    <xdr:to>
      <xdr:col>49</xdr:col>
      <xdr:colOff>12700</xdr:colOff>
      <xdr:row>26</xdr:row>
      <xdr:rowOff>12700</xdr:rowOff>
    </xdr:to>
    <xdr:sp macro="" textlink="">
      <xdr:nvSpPr>
        <xdr:cNvPr id="24" name="Rectangle 23"/>
        <xdr:cNvSpPr>
          <a:spLocks noChangeArrowheads="1"/>
        </xdr:cNvSpPr>
      </xdr:nvSpPr>
      <xdr:spPr bwMode="auto">
        <a:xfrm>
          <a:off x="4876800" y="4114800"/>
          <a:ext cx="5092700" cy="18415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0</xdr:colOff>
      <xdr:row>19</xdr:row>
      <xdr:rowOff>0</xdr:rowOff>
    </xdr:from>
    <xdr:to>
      <xdr:col>31</xdr:col>
      <xdr:colOff>0</xdr:colOff>
      <xdr:row>22</xdr:row>
      <xdr:rowOff>0</xdr:rowOff>
    </xdr:to>
    <xdr:sp macro="" textlink="">
      <xdr:nvSpPr>
        <xdr:cNvPr id="25" name="AutoShape 24"/>
        <xdr:cNvSpPr>
          <a:spLocks noChangeArrowheads="1"/>
        </xdr:cNvSpPr>
      </xdr:nvSpPr>
      <xdr:spPr bwMode="auto">
        <a:xfrm>
          <a:off x="5200650" y="4343400"/>
          <a:ext cx="1000125" cy="685800"/>
        </a:xfrm>
        <a:prstGeom prst="downArrowCallout">
          <a:avLst>
            <a:gd name="adj1" fmla="val 36458"/>
            <a:gd name="adj2" fmla="val 36458"/>
            <a:gd name="adj3" fmla="val 16667"/>
            <a:gd name="adj4" fmla="val 6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評価点</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X</a:t>
          </a:r>
          <a:r>
            <a:rPr lang="ja-JP" altLang="en-US" sz="1100" b="0" i="0" u="none" strike="noStrike" baseline="0">
              <a:solidFill>
                <a:srgbClr val="000000"/>
              </a:solidFill>
              <a:latin typeface="ＭＳ Ｐゴシック"/>
              <a:ea typeface="ＭＳ Ｐゴシック"/>
            </a:rPr>
            <a:t>列、</a:t>
          </a:r>
          <a:r>
            <a:rPr lang="en-US" altLang="ja-JP" sz="1100" b="0" i="0" u="none" strike="noStrike" baseline="0">
              <a:solidFill>
                <a:srgbClr val="000000"/>
              </a:solidFill>
              <a:latin typeface="ＭＳ Ｐゴシック"/>
              <a:ea typeface="ＭＳ Ｐゴシック"/>
            </a:rPr>
            <a:t>Z</a:t>
          </a:r>
          <a:r>
            <a:rPr lang="ja-JP" altLang="en-US" sz="1100" b="0" i="0" u="none" strike="noStrike" baseline="0">
              <a:solidFill>
                <a:srgbClr val="000000"/>
              </a:solidFill>
              <a:latin typeface="ＭＳ Ｐゴシック"/>
              <a:ea typeface="ＭＳ Ｐゴシック"/>
            </a:rPr>
            <a:t>列）</a:t>
          </a:r>
        </a:p>
      </xdr:txBody>
    </xdr:sp>
    <xdr:clientData/>
  </xdr:twoCellAnchor>
  <xdr:twoCellAnchor>
    <xdr:from>
      <xdr:col>21</xdr:col>
      <xdr:colOff>47625</xdr:colOff>
      <xdr:row>19</xdr:row>
      <xdr:rowOff>104775</xdr:rowOff>
    </xdr:from>
    <xdr:to>
      <xdr:col>25</xdr:col>
      <xdr:colOff>152400</xdr:colOff>
      <xdr:row>20</xdr:row>
      <xdr:rowOff>57150</xdr:rowOff>
    </xdr:to>
    <xdr:sp macro="" textlink="">
      <xdr:nvSpPr>
        <xdr:cNvPr id="26" name="AutoShape 25"/>
        <xdr:cNvSpPr>
          <a:spLocks noChangeArrowheads="1"/>
        </xdr:cNvSpPr>
      </xdr:nvSpPr>
      <xdr:spPr bwMode="auto">
        <a:xfrm>
          <a:off x="4248150" y="4448175"/>
          <a:ext cx="904875" cy="180975"/>
        </a:xfrm>
        <a:prstGeom prst="chevron">
          <a:avLst>
            <a:gd name="adj" fmla="val 49028"/>
          </a:avLst>
        </a:prstGeom>
        <a:solidFill>
          <a:srgbClr val="CC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自動反映</a:t>
          </a:r>
        </a:p>
      </xdr:txBody>
    </xdr:sp>
    <xdr:clientData/>
  </xdr:twoCellAnchor>
  <xdr:twoCellAnchor>
    <xdr:from>
      <xdr:col>25</xdr:col>
      <xdr:colOff>127000</xdr:colOff>
      <xdr:row>22</xdr:row>
      <xdr:rowOff>19050</xdr:rowOff>
    </xdr:from>
    <xdr:to>
      <xdr:col>31</xdr:col>
      <xdr:colOff>63501</xdr:colOff>
      <xdr:row>25</xdr:row>
      <xdr:rowOff>114300</xdr:rowOff>
    </xdr:to>
    <xdr:sp macro="" textlink="">
      <xdr:nvSpPr>
        <xdr:cNvPr id="28" name="Rectangle 27"/>
        <xdr:cNvSpPr>
          <a:spLocks noChangeArrowheads="1"/>
        </xdr:cNvSpPr>
      </xdr:nvSpPr>
      <xdr:spPr bwMode="auto">
        <a:xfrm>
          <a:off x="5207000" y="5048250"/>
          <a:ext cx="1155701" cy="781050"/>
        </a:xfrm>
        <a:prstGeom prst="rect">
          <a:avLst/>
        </a:prstGeom>
        <a:solidFill>
          <a:srgbClr val="FFCC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用途別に各評価項目の評価の要否等を確認</a:t>
          </a:r>
        </a:p>
      </xdr:txBody>
    </xdr:sp>
    <xdr:clientData/>
  </xdr:twoCellAnchor>
  <xdr:twoCellAnchor>
    <xdr:from>
      <xdr:col>32</xdr:col>
      <xdr:colOff>0</xdr:colOff>
      <xdr:row>18</xdr:row>
      <xdr:rowOff>203200</xdr:rowOff>
    </xdr:from>
    <xdr:to>
      <xdr:col>48</xdr:col>
      <xdr:colOff>38100</xdr:colOff>
      <xdr:row>21</xdr:row>
      <xdr:rowOff>38100</xdr:rowOff>
    </xdr:to>
    <xdr:sp macro="" textlink="">
      <xdr:nvSpPr>
        <xdr:cNvPr id="29" name="Rectangle 28"/>
        <xdr:cNvSpPr>
          <a:spLocks noChangeArrowheads="1"/>
        </xdr:cNvSpPr>
      </xdr:nvSpPr>
      <xdr:spPr bwMode="auto">
        <a:xfrm>
          <a:off x="6502400" y="4318000"/>
          <a:ext cx="3289300" cy="5207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確認表</a:t>
          </a: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」シートの「配慮項目の設計概要」（</a:t>
          </a:r>
          <a:r>
            <a:rPr lang="en-US" altLang="ja-JP" sz="1100" b="0" i="0" u="none" strike="noStrike" baseline="0">
              <a:solidFill>
                <a:srgbClr val="000000"/>
              </a:solidFill>
              <a:latin typeface="ＭＳ Ｐゴシック"/>
              <a:ea typeface="+mn-ea"/>
            </a:rPr>
            <a:t>BT</a:t>
          </a:r>
          <a:r>
            <a:rPr lang="ja-JP" altLang="en-US" sz="1100" b="0" i="0" u="none" strike="noStrike" baseline="0">
              <a:solidFill>
                <a:srgbClr val="000000"/>
              </a:solidFill>
              <a:latin typeface="ＭＳ Ｐゴシック"/>
              <a:ea typeface="+mn-ea"/>
            </a:rPr>
            <a:t>列）の欄に、設計概要（仕様等）を記入</a:t>
          </a:r>
        </a:p>
      </xdr:txBody>
    </xdr:sp>
    <xdr:clientData/>
  </xdr:twoCellAnchor>
  <xdr:twoCellAnchor>
    <xdr:from>
      <xdr:col>26</xdr:col>
      <xdr:colOff>0</xdr:colOff>
      <xdr:row>4</xdr:row>
      <xdr:rowOff>0</xdr:rowOff>
    </xdr:from>
    <xdr:to>
      <xdr:col>30</xdr:col>
      <xdr:colOff>0</xdr:colOff>
      <xdr:row>10</xdr:row>
      <xdr:rowOff>0</xdr:rowOff>
    </xdr:to>
    <xdr:sp macro="" textlink="">
      <xdr:nvSpPr>
        <xdr:cNvPr id="33" name="Rectangle 32"/>
        <xdr:cNvSpPr>
          <a:spLocks noChangeArrowheads="1"/>
        </xdr:cNvSpPr>
      </xdr:nvSpPr>
      <xdr:spPr bwMode="auto">
        <a:xfrm>
          <a:off x="5200650" y="914400"/>
          <a:ext cx="800100" cy="1371600"/>
        </a:xfrm>
        <a:prstGeom prst="rect">
          <a:avLst/>
        </a:prstGeom>
        <a:solidFill>
          <a:srgbClr val="FFFFCC"/>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各項目の</a:t>
          </a:r>
        </a:p>
        <a:p>
          <a:pPr algn="ctr" rtl="0">
            <a:lnSpc>
              <a:spcPts val="1200"/>
            </a:lnSpc>
            <a:defRPr sz="1000"/>
          </a:pPr>
          <a:r>
            <a:rPr lang="ja-JP" altLang="en-US" sz="1100" b="0" i="0" u="none" strike="noStrike" baseline="0">
              <a:solidFill>
                <a:srgbClr val="000000"/>
              </a:solidFill>
              <a:latin typeface="ＭＳ Ｐゴシック"/>
              <a:ea typeface="ＭＳ Ｐゴシック"/>
            </a:rPr>
            <a:t>評価結果</a:t>
          </a:r>
        </a:p>
      </xdr:txBody>
    </xdr:sp>
    <xdr:clientData/>
  </xdr:twoCellAnchor>
  <xdr:twoCellAnchor>
    <xdr:from>
      <xdr:col>44</xdr:col>
      <xdr:colOff>0</xdr:colOff>
      <xdr:row>4</xdr:row>
      <xdr:rowOff>0</xdr:rowOff>
    </xdr:from>
    <xdr:to>
      <xdr:col>48</xdr:col>
      <xdr:colOff>0</xdr:colOff>
      <xdr:row>10</xdr:row>
      <xdr:rowOff>0</xdr:rowOff>
    </xdr:to>
    <xdr:sp macro="" textlink="">
      <xdr:nvSpPr>
        <xdr:cNvPr id="36" name="Rectangle 35"/>
        <xdr:cNvSpPr>
          <a:spLocks noChangeArrowheads="1"/>
        </xdr:cNvSpPr>
      </xdr:nvSpPr>
      <xdr:spPr bwMode="auto">
        <a:xfrm>
          <a:off x="8801100" y="914400"/>
          <a:ext cx="800100" cy="13716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95250</xdr:colOff>
      <xdr:row>4</xdr:row>
      <xdr:rowOff>95250</xdr:rowOff>
    </xdr:from>
    <xdr:to>
      <xdr:col>48</xdr:col>
      <xdr:colOff>95250</xdr:colOff>
      <xdr:row>10</xdr:row>
      <xdr:rowOff>95250</xdr:rowOff>
    </xdr:to>
    <xdr:sp macro="" textlink="">
      <xdr:nvSpPr>
        <xdr:cNvPr id="37" name="Rectangle 36"/>
        <xdr:cNvSpPr>
          <a:spLocks noChangeArrowheads="1"/>
        </xdr:cNvSpPr>
      </xdr:nvSpPr>
      <xdr:spPr bwMode="auto">
        <a:xfrm>
          <a:off x="8896350" y="1009650"/>
          <a:ext cx="800100" cy="13716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76200</xdr:colOff>
      <xdr:row>24</xdr:row>
      <xdr:rowOff>76200</xdr:rowOff>
    </xdr:from>
    <xdr:to>
      <xdr:col>42</xdr:col>
      <xdr:colOff>190500</xdr:colOff>
      <xdr:row>25</xdr:row>
      <xdr:rowOff>63500</xdr:rowOff>
    </xdr:to>
    <xdr:sp macro="" textlink="">
      <xdr:nvSpPr>
        <xdr:cNvPr id="45" name="Rectangle 44"/>
        <xdr:cNvSpPr>
          <a:spLocks noChangeArrowheads="1"/>
        </xdr:cNvSpPr>
      </xdr:nvSpPr>
      <xdr:spPr bwMode="auto">
        <a:xfrm>
          <a:off x="6578600" y="5562600"/>
          <a:ext cx="2146300" cy="215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整合性の確認を行ってください。</a:t>
          </a:r>
        </a:p>
      </xdr:txBody>
    </xdr:sp>
    <xdr:clientData/>
  </xdr:twoCellAnchor>
  <xdr:twoCellAnchor>
    <xdr:from>
      <xdr:col>8</xdr:col>
      <xdr:colOff>38100</xdr:colOff>
      <xdr:row>18</xdr:row>
      <xdr:rowOff>203200</xdr:rowOff>
    </xdr:from>
    <xdr:to>
      <xdr:col>20</xdr:col>
      <xdr:colOff>101600</xdr:colOff>
      <xdr:row>21</xdr:row>
      <xdr:rowOff>127000</xdr:rowOff>
    </xdr:to>
    <xdr:sp macro="" textlink="">
      <xdr:nvSpPr>
        <xdr:cNvPr id="52" name="Rectangle 10"/>
        <xdr:cNvSpPr>
          <a:spLocks noChangeArrowheads="1"/>
        </xdr:cNvSpPr>
      </xdr:nvSpPr>
      <xdr:spPr bwMode="auto">
        <a:xfrm>
          <a:off x="1663700" y="4318000"/>
          <a:ext cx="2501900" cy="60960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評価点</a:t>
          </a:r>
        </a:p>
        <a:p>
          <a:pPr algn="ctr"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M</a:t>
          </a:r>
          <a:r>
            <a:rPr lang="ja-JP" altLang="en-US" sz="1100" b="0" i="0" u="none" strike="noStrike" baseline="0">
              <a:solidFill>
                <a:srgbClr val="000000"/>
              </a:solidFill>
              <a:latin typeface="ＭＳ Ｐゴシック"/>
              <a:ea typeface="ＭＳ Ｐゴシック"/>
            </a:rPr>
            <a:t>列、</a:t>
          </a:r>
          <a:r>
            <a:rPr lang="en-US" altLang="ja-JP" sz="1100" b="0" i="0" u="none" strike="noStrike" baseline="0">
              <a:solidFill>
                <a:srgbClr val="000000"/>
              </a:solidFill>
              <a:latin typeface="ＭＳ Ｐゴシック"/>
              <a:ea typeface="ＭＳ Ｐゴシック"/>
            </a:rPr>
            <a:t>O</a:t>
          </a:r>
          <a:r>
            <a:rPr lang="ja-JP" altLang="en-US" sz="1100" b="0" i="0" u="none" strike="noStrike" baseline="0">
              <a:solidFill>
                <a:srgbClr val="000000"/>
              </a:solidFill>
              <a:latin typeface="ＭＳ Ｐゴシック"/>
              <a:ea typeface="ＭＳ Ｐゴシック"/>
            </a:rPr>
            <a:t>列）</a:t>
          </a:r>
        </a:p>
      </xdr:txBody>
    </xdr:sp>
    <xdr:clientData/>
  </xdr:twoCellAnchor>
  <xdr:twoCellAnchor>
    <xdr:from>
      <xdr:col>32</xdr:col>
      <xdr:colOff>0</xdr:colOff>
      <xdr:row>21</xdr:row>
      <xdr:rowOff>101600</xdr:rowOff>
    </xdr:from>
    <xdr:to>
      <xdr:col>48</xdr:col>
      <xdr:colOff>25400</xdr:colOff>
      <xdr:row>24</xdr:row>
      <xdr:rowOff>50800</xdr:rowOff>
    </xdr:to>
    <xdr:sp macro="" textlink="">
      <xdr:nvSpPr>
        <xdr:cNvPr id="53" name="Rectangle 28"/>
        <xdr:cNvSpPr>
          <a:spLocks noChangeArrowheads="1"/>
        </xdr:cNvSpPr>
      </xdr:nvSpPr>
      <xdr:spPr bwMode="auto">
        <a:xfrm>
          <a:off x="6502400" y="4902200"/>
          <a:ext cx="3276600" cy="635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「配慮項目の設計概要を確認するための添付図書」（</a:t>
          </a:r>
          <a:r>
            <a:rPr lang="en-US" altLang="ja-JP" sz="1100" b="0" i="0" u="none" strike="noStrike" baseline="0">
              <a:solidFill>
                <a:srgbClr val="000000"/>
              </a:solidFill>
              <a:latin typeface="ＭＳ Ｐゴシック"/>
              <a:ea typeface="+mn-ea"/>
            </a:rPr>
            <a:t>BW</a:t>
          </a:r>
          <a:r>
            <a:rPr lang="ja-JP" altLang="en-US" sz="1100" b="0" i="0" u="none" strike="noStrike" baseline="0">
              <a:solidFill>
                <a:srgbClr val="000000"/>
              </a:solidFill>
              <a:latin typeface="ＭＳ Ｐゴシック"/>
              <a:ea typeface="+mn-ea"/>
            </a:rPr>
            <a:t>列）の欄に「資料名（図面、計算書等の図書名）」を記入</a:t>
          </a:r>
        </a:p>
      </xdr:txBody>
    </xdr:sp>
    <xdr:clientData/>
  </xdr:twoCellAnchor>
  <xdr:twoCellAnchor>
    <xdr:from>
      <xdr:col>34</xdr:col>
      <xdr:colOff>152400</xdr:colOff>
      <xdr:row>26</xdr:row>
      <xdr:rowOff>139700</xdr:rowOff>
    </xdr:from>
    <xdr:to>
      <xdr:col>49</xdr:col>
      <xdr:colOff>0</xdr:colOff>
      <xdr:row>28</xdr:row>
      <xdr:rowOff>152400</xdr:rowOff>
    </xdr:to>
    <xdr:sp macro="" textlink="">
      <xdr:nvSpPr>
        <xdr:cNvPr id="57" name="線吹き出し 2 (枠付き) 56"/>
        <xdr:cNvSpPr/>
      </xdr:nvSpPr>
      <xdr:spPr>
        <a:xfrm>
          <a:off x="7061200" y="6083300"/>
          <a:ext cx="2895600" cy="469900"/>
        </a:xfrm>
        <a:prstGeom prst="borderCallout2">
          <a:avLst>
            <a:gd name="adj1" fmla="val 67399"/>
            <a:gd name="adj2" fmla="val -1315"/>
            <a:gd name="adj3" fmla="val 70101"/>
            <a:gd name="adj4" fmla="val -17544"/>
            <a:gd name="adj5" fmla="val 17906"/>
            <a:gd name="adj6" fmla="val -24299"/>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0" i="0" u="none" strike="noStrike">
              <a:solidFill>
                <a:srgbClr val="FF0000"/>
              </a:solidFill>
              <a:effectLst/>
              <a:latin typeface="+mn-ea"/>
              <a:ea typeface="+mn-ea"/>
              <a:cs typeface="+mn-cs"/>
            </a:rPr>
            <a:t>提出するために印刷します。</a:t>
          </a:r>
          <a:endParaRPr lang="en-US" altLang="ja-JP" sz="1100" b="0" i="0" u="none" strike="noStrike">
            <a:solidFill>
              <a:srgbClr val="FF0000"/>
            </a:solidFill>
            <a:effectLst/>
            <a:latin typeface="+mn-ea"/>
            <a:ea typeface="+mn-ea"/>
            <a:cs typeface="+mn-cs"/>
          </a:endParaRPr>
        </a:p>
        <a:p>
          <a:pPr algn="l"/>
          <a:r>
            <a:rPr lang="ja-JP" altLang="en-US">
              <a:solidFill>
                <a:srgbClr val="FF0000"/>
              </a:solidFill>
              <a:latin typeface="+mn-ea"/>
              <a:ea typeface="+mn-ea"/>
            </a:rPr>
            <a:t> </a:t>
          </a:r>
          <a:r>
            <a:rPr lang="ja-JP" altLang="en-US" sz="1100" b="0" i="0" u="none" strike="noStrike">
              <a:solidFill>
                <a:srgbClr val="FF0000"/>
              </a:solidFill>
              <a:effectLst/>
              <a:latin typeface="+mn-ea"/>
              <a:ea typeface="+mn-ea"/>
              <a:cs typeface="+mn-cs"/>
            </a:rPr>
            <a:t>（本ツールのデータも提出してください。）</a:t>
          </a:r>
          <a:r>
            <a:rPr lang="ja-JP" altLang="en-US">
              <a:solidFill>
                <a:srgbClr val="FF0000"/>
              </a:solidFill>
              <a:latin typeface="+mn-ea"/>
              <a:ea typeface="+mn-ea"/>
            </a:rPr>
            <a:t> </a:t>
          </a:r>
          <a:endParaRPr kumimoji="1" lang="ja-JP" altLang="en-US" sz="1100">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1571624</xdr:colOff>
      <xdr:row>8</xdr:row>
      <xdr:rowOff>95251</xdr:rowOff>
    </xdr:from>
    <xdr:to>
      <xdr:col>5</xdr:col>
      <xdr:colOff>47625</xdr:colOff>
      <xdr:row>11</xdr:row>
      <xdr:rowOff>47625</xdr:rowOff>
    </xdr:to>
    <xdr:sp macro="" textlink="">
      <xdr:nvSpPr>
        <xdr:cNvPr id="3" name="Rectangle 2"/>
        <xdr:cNvSpPr>
          <a:spLocks noChangeArrowheads="1"/>
        </xdr:cNvSpPr>
      </xdr:nvSpPr>
      <xdr:spPr bwMode="auto">
        <a:xfrm>
          <a:off x="1704974" y="1790701"/>
          <a:ext cx="3733801" cy="295274"/>
        </a:xfrm>
        <a:prstGeom prst="rect">
          <a:avLst/>
        </a:prstGeom>
        <a:noFill/>
        <a:ln w="2540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PrintsWithSheet="0"/>
  </xdr:twoCellAnchor>
  <xdr:twoCellAnchor>
    <xdr:from>
      <xdr:col>3</xdr:col>
      <xdr:colOff>1266824</xdr:colOff>
      <xdr:row>45</xdr:row>
      <xdr:rowOff>152401</xdr:rowOff>
    </xdr:from>
    <xdr:to>
      <xdr:col>5</xdr:col>
      <xdr:colOff>228599</xdr:colOff>
      <xdr:row>65</xdr:row>
      <xdr:rowOff>38100</xdr:rowOff>
    </xdr:to>
    <xdr:sp macro="" textlink="">
      <xdr:nvSpPr>
        <xdr:cNvPr id="4" name="Rectangle 2"/>
        <xdr:cNvSpPr>
          <a:spLocks noChangeArrowheads="1"/>
        </xdr:cNvSpPr>
      </xdr:nvSpPr>
      <xdr:spPr bwMode="auto">
        <a:xfrm>
          <a:off x="4200524" y="6324601"/>
          <a:ext cx="1419225" cy="3324224"/>
        </a:xfrm>
        <a:prstGeom prst="rect">
          <a:avLst/>
        </a:prstGeom>
        <a:noFill/>
        <a:ln w="2540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PrintsWithSheet="0"/>
  </xdr:twoCellAnchor>
  <xdr:twoCellAnchor>
    <xdr:from>
      <xdr:col>4</xdr:col>
      <xdr:colOff>1000125</xdr:colOff>
      <xdr:row>66</xdr:row>
      <xdr:rowOff>152400</xdr:rowOff>
    </xdr:from>
    <xdr:to>
      <xdr:col>6</xdr:col>
      <xdr:colOff>47625</xdr:colOff>
      <xdr:row>69</xdr:row>
      <xdr:rowOff>38100</xdr:rowOff>
    </xdr:to>
    <xdr:sp macro="" textlink="">
      <xdr:nvSpPr>
        <xdr:cNvPr id="5" name="Rectangle 2"/>
        <xdr:cNvSpPr>
          <a:spLocks noChangeArrowheads="1"/>
        </xdr:cNvSpPr>
      </xdr:nvSpPr>
      <xdr:spPr bwMode="auto">
        <a:xfrm>
          <a:off x="5334000" y="9934575"/>
          <a:ext cx="981075" cy="400050"/>
        </a:xfrm>
        <a:prstGeom prst="rect">
          <a:avLst/>
        </a:prstGeom>
        <a:noFill/>
        <a:ln w="2540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PrintsWithSheet="0"/>
  </xdr:twoCellAnchor>
  <xdr:twoCellAnchor>
    <xdr:from>
      <xdr:col>7</xdr:col>
      <xdr:colOff>400050</xdr:colOff>
      <xdr:row>6</xdr:row>
      <xdr:rowOff>57150</xdr:rowOff>
    </xdr:from>
    <xdr:to>
      <xdr:col>7</xdr:col>
      <xdr:colOff>1657350</xdr:colOff>
      <xdr:row>11</xdr:row>
      <xdr:rowOff>9525</xdr:rowOff>
    </xdr:to>
    <xdr:sp macro="" textlink="">
      <xdr:nvSpPr>
        <xdr:cNvPr id="6" name="AutoShape 14"/>
        <xdr:cNvSpPr>
          <a:spLocks/>
        </xdr:cNvSpPr>
      </xdr:nvSpPr>
      <xdr:spPr bwMode="auto">
        <a:xfrm>
          <a:off x="6905625" y="1447800"/>
          <a:ext cx="1257300" cy="600075"/>
        </a:xfrm>
        <a:prstGeom prst="borderCallout2">
          <a:avLst>
            <a:gd name="adj1" fmla="val 19046"/>
            <a:gd name="adj2" fmla="val -6060"/>
            <a:gd name="adj3" fmla="val 19046"/>
            <a:gd name="adj4" fmla="val -138634"/>
            <a:gd name="adj5" fmla="val 82542"/>
            <a:gd name="adj6" fmla="val -241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青枠線内の内容を</a:t>
          </a:r>
        </a:p>
        <a:p>
          <a:pPr algn="l" rtl="0">
            <a:lnSpc>
              <a:spcPts val="1300"/>
            </a:lnSpc>
            <a:defRPr sz="1000"/>
          </a:pPr>
          <a:r>
            <a:rPr lang="ja-JP" altLang="en-US" sz="1100" b="0" i="0" u="none" strike="noStrike" baseline="0">
              <a:solidFill>
                <a:srgbClr val="000000"/>
              </a:solidFill>
              <a:latin typeface="ＭＳ Ｐゴシック"/>
              <a:ea typeface="ＭＳ Ｐゴシック"/>
            </a:rPr>
            <a:t>評価ツールから</a:t>
          </a:r>
        </a:p>
        <a:p>
          <a:pPr algn="l" rtl="0">
            <a:lnSpc>
              <a:spcPts val="1200"/>
            </a:lnSpc>
            <a:defRPr sz="1000"/>
          </a:pPr>
          <a:r>
            <a:rPr lang="ja-JP" altLang="en-US" sz="1100" b="0" i="0" u="none" strike="noStrike" baseline="0">
              <a:solidFill>
                <a:srgbClr val="000000"/>
              </a:solidFill>
              <a:latin typeface="ＭＳ Ｐゴシック"/>
              <a:ea typeface="ＭＳ Ｐゴシック"/>
            </a:rPr>
            <a:t>コピーして下さい。</a:t>
          </a:r>
        </a:p>
      </xdr:txBody>
    </xdr:sp>
    <xdr:clientData/>
  </xdr:twoCellAnchor>
  <xdr:twoCellAnchor>
    <xdr:from>
      <xdr:col>7</xdr:col>
      <xdr:colOff>190500</xdr:colOff>
      <xdr:row>0</xdr:row>
      <xdr:rowOff>133350</xdr:rowOff>
    </xdr:from>
    <xdr:to>
      <xdr:col>7</xdr:col>
      <xdr:colOff>1905000</xdr:colOff>
      <xdr:row>5</xdr:row>
      <xdr:rowOff>0</xdr:rowOff>
    </xdr:to>
    <xdr:sp macro="" textlink="">
      <xdr:nvSpPr>
        <xdr:cNvPr id="7" name="Text Box 15"/>
        <xdr:cNvSpPr txBox="1">
          <a:spLocks noChangeArrowheads="1"/>
        </xdr:cNvSpPr>
      </xdr:nvSpPr>
      <xdr:spPr bwMode="auto">
        <a:xfrm>
          <a:off x="6696075" y="133350"/>
          <a:ext cx="1714500"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FF0000"/>
              </a:solidFill>
              <a:latin typeface="ＭＳ Ｐゴシック"/>
              <a:ea typeface="ＭＳ Ｐゴシック"/>
            </a:rPr>
            <a:t>CASBEE </a:t>
          </a:r>
          <a:r>
            <a:rPr lang="ja-JP" altLang="en-US" sz="1100" b="0" i="0" u="none" strike="noStrike" baseline="0">
              <a:solidFill>
                <a:srgbClr val="FF0000"/>
              </a:solidFill>
              <a:latin typeface="ＭＳ Ｐゴシック"/>
              <a:ea typeface="ＭＳ Ｐゴシック"/>
            </a:rPr>
            <a:t>熊本（新築）の</a:t>
          </a:r>
        </a:p>
        <a:p>
          <a:pPr algn="l" rtl="0">
            <a:lnSpc>
              <a:spcPts val="1300"/>
            </a:lnSpc>
            <a:defRPr sz="1000"/>
          </a:pPr>
          <a:r>
            <a:rPr lang="ja-JP" altLang="en-US" sz="1100" b="0" i="0" u="none" strike="noStrike" baseline="0">
              <a:solidFill>
                <a:srgbClr val="FF0000"/>
              </a:solidFill>
              <a:latin typeface="ＭＳ Ｐゴシック"/>
              <a:ea typeface="ＭＳ Ｐゴシック"/>
            </a:rPr>
            <a:t>評価ツールのメインシート</a:t>
          </a:r>
        </a:p>
        <a:p>
          <a:pPr algn="l" rtl="0">
            <a:lnSpc>
              <a:spcPts val="1300"/>
            </a:lnSpc>
            <a:defRPr sz="1000"/>
          </a:pPr>
          <a:r>
            <a:rPr lang="ja-JP" altLang="en-US" sz="1100" b="0" i="0" u="none" strike="noStrike" baseline="0">
              <a:solidFill>
                <a:srgbClr val="FF0000"/>
              </a:solidFill>
              <a:latin typeface="ＭＳ Ｐゴシック"/>
              <a:ea typeface="ＭＳ Ｐゴシック"/>
            </a:rPr>
            <a:t>と同じものです。</a:t>
          </a:r>
        </a:p>
        <a:p>
          <a:pPr algn="l" rtl="0">
            <a:lnSpc>
              <a:spcPts val="1300"/>
            </a:lnSpc>
            <a:defRPr sz="1000"/>
          </a:pPr>
          <a:r>
            <a:rPr lang="ja-JP" altLang="en-US" sz="1100" b="0" i="0" u="none" strike="noStrike" baseline="0">
              <a:solidFill>
                <a:srgbClr val="FF0000"/>
              </a:solidFill>
              <a:latin typeface="ＭＳ Ｐゴシック"/>
              <a:ea typeface="ＭＳ Ｐゴシック"/>
            </a:rPr>
            <a:t>青枠線内（</a:t>
          </a:r>
          <a:r>
            <a:rPr lang="en-US" altLang="ja-JP" sz="1100" b="0" i="0" u="none" strike="noStrike" baseline="0">
              <a:solidFill>
                <a:srgbClr val="FF0000"/>
              </a:solidFill>
              <a:latin typeface="ＭＳ Ｐゴシック"/>
              <a:ea typeface="ＭＳ Ｐゴシック"/>
            </a:rPr>
            <a:t>3</a:t>
          </a:r>
          <a:r>
            <a:rPr lang="ja-JP" altLang="en-US" sz="1100" b="0" i="0" u="none" strike="noStrike" baseline="0">
              <a:solidFill>
                <a:srgbClr val="FF0000"/>
              </a:solidFill>
              <a:latin typeface="ＭＳ Ｐゴシック"/>
              <a:ea typeface="ＭＳ Ｐゴシック"/>
            </a:rPr>
            <a:t>箇所）の内容を、評価ツールから</a:t>
          </a:r>
        </a:p>
        <a:p>
          <a:pPr algn="l" rtl="0">
            <a:lnSpc>
              <a:spcPts val="1300"/>
            </a:lnSpc>
            <a:defRPr sz="1000"/>
          </a:pPr>
          <a:r>
            <a:rPr lang="ja-JP" altLang="en-US" sz="1100" b="0" i="0" u="none" strike="noStrike" baseline="0">
              <a:solidFill>
                <a:srgbClr val="FF0000"/>
              </a:solidFill>
              <a:latin typeface="ＭＳ Ｐゴシック"/>
              <a:ea typeface="ＭＳ Ｐゴシック"/>
            </a:rPr>
            <a:t>コピーして下さい。</a:t>
          </a:r>
        </a:p>
      </xdr:txBody>
    </xdr:sp>
    <xdr:clientData fPrintsWithSheet="0"/>
  </xdr:twoCellAnchor>
  <xdr:twoCellAnchor>
    <xdr:from>
      <xdr:col>6</xdr:col>
      <xdr:colOff>19050</xdr:colOff>
      <xdr:row>11</xdr:row>
      <xdr:rowOff>28575</xdr:rowOff>
    </xdr:from>
    <xdr:to>
      <xdr:col>6</xdr:col>
      <xdr:colOff>152400</xdr:colOff>
      <xdr:row>37</xdr:row>
      <xdr:rowOff>57150</xdr:rowOff>
    </xdr:to>
    <xdr:sp macro="" textlink="">
      <xdr:nvSpPr>
        <xdr:cNvPr id="8" name="AutoShape 16"/>
        <xdr:cNvSpPr>
          <a:spLocks/>
        </xdr:cNvSpPr>
      </xdr:nvSpPr>
      <xdr:spPr bwMode="auto">
        <a:xfrm>
          <a:off x="6286500" y="2066925"/>
          <a:ext cx="133350" cy="2590800"/>
        </a:xfrm>
        <a:prstGeom prst="rightBrace">
          <a:avLst>
            <a:gd name="adj1" fmla="val 1619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18</xdr:row>
      <xdr:rowOff>200025</xdr:rowOff>
    </xdr:from>
    <xdr:to>
      <xdr:col>7</xdr:col>
      <xdr:colOff>847725</xdr:colOff>
      <xdr:row>20</xdr:row>
      <xdr:rowOff>95250</xdr:rowOff>
    </xdr:to>
    <xdr:sp macro="" textlink="">
      <xdr:nvSpPr>
        <xdr:cNvPr id="9" name="Text Box 17"/>
        <xdr:cNvSpPr txBox="1">
          <a:spLocks noChangeArrowheads="1"/>
        </xdr:cNvSpPr>
      </xdr:nvSpPr>
      <xdr:spPr bwMode="auto">
        <a:xfrm>
          <a:off x="6524625" y="3181350"/>
          <a:ext cx="828675"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入力不要</a:t>
          </a:r>
        </a:p>
      </xdr:txBody>
    </xdr:sp>
    <xdr:clientData/>
  </xdr:twoCellAnchor>
  <xdr:twoCellAnchor>
    <xdr:from>
      <xdr:col>7</xdr:col>
      <xdr:colOff>38100</xdr:colOff>
      <xdr:row>39</xdr:row>
      <xdr:rowOff>152400</xdr:rowOff>
    </xdr:from>
    <xdr:to>
      <xdr:col>7</xdr:col>
      <xdr:colOff>866775</xdr:colOff>
      <xdr:row>41</xdr:row>
      <xdr:rowOff>66675</xdr:rowOff>
    </xdr:to>
    <xdr:sp macro="" textlink="">
      <xdr:nvSpPr>
        <xdr:cNvPr id="10" name="Text Box 18"/>
        <xdr:cNvSpPr txBox="1">
          <a:spLocks noChangeArrowheads="1"/>
        </xdr:cNvSpPr>
      </xdr:nvSpPr>
      <xdr:spPr bwMode="auto">
        <a:xfrm>
          <a:off x="6543675" y="5181600"/>
          <a:ext cx="828675"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入力不要</a:t>
          </a:r>
        </a:p>
      </xdr:txBody>
    </xdr:sp>
    <xdr:clientData/>
  </xdr:twoCellAnchor>
  <xdr:twoCellAnchor>
    <xdr:from>
      <xdr:col>6</xdr:col>
      <xdr:colOff>28575</xdr:colOff>
      <xdr:row>37</xdr:row>
      <xdr:rowOff>152401</xdr:rowOff>
    </xdr:from>
    <xdr:to>
      <xdr:col>6</xdr:col>
      <xdr:colOff>142875</xdr:colOff>
      <xdr:row>42</xdr:row>
      <xdr:rowOff>200026</xdr:rowOff>
    </xdr:to>
    <xdr:sp macro="" textlink="">
      <xdr:nvSpPr>
        <xdr:cNvPr id="11" name="AutoShape 19"/>
        <xdr:cNvSpPr>
          <a:spLocks/>
        </xdr:cNvSpPr>
      </xdr:nvSpPr>
      <xdr:spPr bwMode="auto">
        <a:xfrm>
          <a:off x="6296025" y="4752976"/>
          <a:ext cx="114300" cy="1104900"/>
        </a:xfrm>
        <a:prstGeom prst="rightBrace">
          <a:avLst>
            <a:gd name="adj1" fmla="val 7559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95250</xdr:colOff>
      <xdr:row>46</xdr:row>
      <xdr:rowOff>28575</xdr:rowOff>
    </xdr:from>
    <xdr:to>
      <xdr:col>7</xdr:col>
      <xdr:colOff>1362075</xdr:colOff>
      <xdr:row>49</xdr:row>
      <xdr:rowOff>104775</xdr:rowOff>
    </xdr:to>
    <xdr:sp macro="" textlink="">
      <xdr:nvSpPr>
        <xdr:cNvPr id="12" name="AutoShape 22"/>
        <xdr:cNvSpPr>
          <a:spLocks/>
        </xdr:cNvSpPr>
      </xdr:nvSpPr>
      <xdr:spPr bwMode="auto">
        <a:xfrm>
          <a:off x="6600825" y="6381750"/>
          <a:ext cx="1266825" cy="590550"/>
        </a:xfrm>
        <a:prstGeom prst="borderCallout2">
          <a:avLst>
            <a:gd name="adj1" fmla="val 19356"/>
            <a:gd name="adj2" fmla="val -6014"/>
            <a:gd name="adj3" fmla="val 20969"/>
            <a:gd name="adj4" fmla="val -42855"/>
            <a:gd name="adj5" fmla="val 185483"/>
            <a:gd name="adj6" fmla="val -766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青枠線内の内容を</a:t>
          </a:r>
        </a:p>
        <a:p>
          <a:pPr algn="l" rtl="0">
            <a:lnSpc>
              <a:spcPts val="1300"/>
            </a:lnSpc>
            <a:defRPr sz="1000"/>
          </a:pPr>
          <a:r>
            <a:rPr lang="ja-JP" altLang="en-US" sz="1100" b="0" i="0" u="none" strike="noStrike" baseline="0">
              <a:solidFill>
                <a:srgbClr val="000000"/>
              </a:solidFill>
              <a:latin typeface="ＭＳ Ｐゴシック"/>
              <a:ea typeface="ＭＳ Ｐゴシック"/>
            </a:rPr>
            <a:t>評価ツールから</a:t>
          </a:r>
        </a:p>
        <a:p>
          <a:pPr algn="l" rtl="0">
            <a:lnSpc>
              <a:spcPts val="1200"/>
            </a:lnSpc>
            <a:defRPr sz="1000"/>
          </a:pPr>
          <a:r>
            <a:rPr lang="ja-JP" altLang="en-US" sz="1100" b="0" i="0" u="none" strike="noStrike" baseline="0">
              <a:solidFill>
                <a:srgbClr val="000000"/>
              </a:solidFill>
              <a:latin typeface="ＭＳ Ｐゴシック"/>
              <a:ea typeface="ＭＳ Ｐゴシック"/>
            </a:rPr>
            <a:t>コピーして下さい。</a:t>
          </a:r>
        </a:p>
      </xdr:txBody>
    </xdr:sp>
    <xdr:clientData/>
  </xdr:twoCellAnchor>
  <xdr:twoCellAnchor>
    <xdr:from>
      <xdr:col>7</xdr:col>
      <xdr:colOff>114300</xdr:colOff>
      <xdr:row>64</xdr:row>
      <xdr:rowOff>57150</xdr:rowOff>
    </xdr:from>
    <xdr:to>
      <xdr:col>7</xdr:col>
      <xdr:colOff>1362075</xdr:colOff>
      <xdr:row>67</xdr:row>
      <xdr:rowOff>123825</xdr:rowOff>
    </xdr:to>
    <xdr:sp macro="" textlink="">
      <xdr:nvSpPr>
        <xdr:cNvPr id="13" name="AutoShape 23"/>
        <xdr:cNvSpPr>
          <a:spLocks/>
        </xdr:cNvSpPr>
      </xdr:nvSpPr>
      <xdr:spPr bwMode="auto">
        <a:xfrm>
          <a:off x="6619875" y="9496425"/>
          <a:ext cx="1247775" cy="581025"/>
        </a:xfrm>
        <a:prstGeom prst="borderCallout2">
          <a:avLst>
            <a:gd name="adj1" fmla="val 19671"/>
            <a:gd name="adj2" fmla="val -6106"/>
            <a:gd name="adj3" fmla="val 19671"/>
            <a:gd name="adj4" fmla="val -16792"/>
            <a:gd name="adj5" fmla="val 70491"/>
            <a:gd name="adj6" fmla="val -2519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青枠線内の内容を</a:t>
          </a:r>
        </a:p>
        <a:p>
          <a:pPr algn="l" rtl="0">
            <a:lnSpc>
              <a:spcPts val="1300"/>
            </a:lnSpc>
            <a:defRPr sz="1000"/>
          </a:pPr>
          <a:r>
            <a:rPr lang="ja-JP" altLang="en-US" sz="1100" b="0" i="0" u="none" strike="noStrike" baseline="0">
              <a:solidFill>
                <a:srgbClr val="000000"/>
              </a:solidFill>
              <a:latin typeface="ＭＳ Ｐゴシック"/>
              <a:ea typeface="ＭＳ Ｐゴシック"/>
            </a:rPr>
            <a:t>評価ツールから</a:t>
          </a:r>
        </a:p>
        <a:p>
          <a:pPr algn="l" rtl="0">
            <a:lnSpc>
              <a:spcPts val="1200"/>
            </a:lnSpc>
            <a:defRPr sz="1000"/>
          </a:pPr>
          <a:r>
            <a:rPr lang="ja-JP" altLang="en-US" sz="1100" b="0" i="0" u="none" strike="noStrike" baseline="0">
              <a:solidFill>
                <a:srgbClr val="000000"/>
              </a:solidFill>
              <a:latin typeface="ＭＳ Ｐゴシック"/>
              <a:ea typeface="ＭＳ Ｐゴシック"/>
            </a:rPr>
            <a:t>コピーして下さい。</a:t>
          </a:r>
        </a:p>
      </xdr:txBody>
    </xdr:sp>
    <xdr:clientData/>
  </xdr:twoCellAnchor>
  <xdr:twoCellAnchor editAs="oneCell">
    <xdr:from>
      <xdr:col>1</xdr:col>
      <xdr:colOff>123825</xdr:colOff>
      <xdr:row>0</xdr:row>
      <xdr:rowOff>152400</xdr:rowOff>
    </xdr:from>
    <xdr:to>
      <xdr:col>3</xdr:col>
      <xdr:colOff>1038225</xdr:colOff>
      <xdr:row>2</xdr:row>
      <xdr:rowOff>238125</xdr:rowOff>
    </xdr:to>
    <xdr:pic>
      <xdr:nvPicPr>
        <xdr:cNvPr id="16" name="Picture 1" descr="CASBEE熊本ロゴ（Quarter）（背景透過版）（余白無トリミング）"/>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52400"/>
          <a:ext cx="39243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1047750</xdr:colOff>
      <xdr:row>0</xdr:row>
      <xdr:rowOff>104775</xdr:rowOff>
    </xdr:from>
    <xdr:to>
      <xdr:col>6</xdr:col>
      <xdr:colOff>0</xdr:colOff>
      <xdr:row>2</xdr:row>
      <xdr:rowOff>247650</xdr:rowOff>
    </xdr:to>
    <xdr:sp macro="" textlink="">
      <xdr:nvSpPr>
        <xdr:cNvPr id="17" name="Text Box 12"/>
        <xdr:cNvSpPr txBox="1">
          <a:spLocks noChangeArrowheads="1"/>
        </xdr:cNvSpPr>
      </xdr:nvSpPr>
      <xdr:spPr bwMode="auto">
        <a:xfrm>
          <a:off x="3981450" y="104775"/>
          <a:ext cx="228600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73152" tIns="41148" rIns="0" bIns="41148" anchor="ctr" upright="1"/>
        <a:lstStyle/>
        <a:p>
          <a:pPr algn="l" rtl="0">
            <a:defRPr sz="1000"/>
          </a:pPr>
          <a:r>
            <a:rPr lang="en-US" altLang="ja-JP" sz="4000" b="0" i="0" u="none" strike="noStrike" baseline="0">
              <a:solidFill>
                <a:srgbClr val="000000"/>
              </a:solidFill>
              <a:latin typeface="ＭＳ Ｐゴシック"/>
              <a:ea typeface="ＭＳ Ｐゴシック"/>
            </a:rPr>
            <a:t>《</a:t>
          </a:r>
          <a:r>
            <a:rPr lang="ja-JP" altLang="en-US" sz="4000" b="0" i="0" u="none" strike="noStrike" baseline="0">
              <a:solidFill>
                <a:srgbClr val="000000"/>
              </a:solidFill>
              <a:latin typeface="ＭＳ Ｐゴシック"/>
              <a:ea typeface="ＭＳ Ｐゴシック"/>
            </a:rPr>
            <a:t>新築</a:t>
          </a:r>
          <a:r>
            <a:rPr lang="en-US" altLang="ja-JP" sz="4000" b="0" i="0" u="none" strike="noStrike" baseline="0">
              <a:solidFill>
                <a:srgbClr val="000000"/>
              </a:solidFill>
              <a:latin typeface="ＭＳ Ｐゴシック"/>
              <a:ea typeface="ＭＳ Ｐゴシック"/>
            </a:rPr>
            <a:t>》</a:t>
          </a:r>
        </a:p>
      </xdr:txBody>
    </xdr:sp>
    <xdr:clientData/>
  </xdr:twoCellAnchor>
  <xdr:twoCellAnchor>
    <xdr:from>
      <xdr:col>1</xdr:col>
      <xdr:colOff>1619250</xdr:colOff>
      <xdr:row>58</xdr:row>
      <xdr:rowOff>114300</xdr:rowOff>
    </xdr:from>
    <xdr:to>
      <xdr:col>3</xdr:col>
      <xdr:colOff>152400</xdr:colOff>
      <xdr:row>62</xdr:row>
      <xdr:rowOff>47625</xdr:rowOff>
    </xdr:to>
    <xdr:sp macro="" textlink="">
      <xdr:nvSpPr>
        <xdr:cNvPr id="15" name="Rectangle 2"/>
        <xdr:cNvSpPr>
          <a:spLocks noChangeArrowheads="1"/>
        </xdr:cNvSpPr>
      </xdr:nvSpPr>
      <xdr:spPr bwMode="auto">
        <a:xfrm>
          <a:off x="1752600" y="8524875"/>
          <a:ext cx="1333500" cy="619125"/>
        </a:xfrm>
        <a:prstGeom prst="rect">
          <a:avLst/>
        </a:prstGeom>
        <a:noFill/>
        <a:ln w="2540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PrintsWithSheet="0"/>
  </xdr:twoCellAnchor>
  <xdr:twoCellAnchor>
    <xdr:from>
      <xdr:col>1</xdr:col>
      <xdr:colOff>1609725</xdr:colOff>
      <xdr:row>54</xdr:row>
      <xdr:rowOff>123825</xdr:rowOff>
    </xdr:from>
    <xdr:to>
      <xdr:col>3</xdr:col>
      <xdr:colOff>161925</xdr:colOff>
      <xdr:row>56</xdr:row>
      <xdr:rowOff>57150</xdr:rowOff>
    </xdr:to>
    <xdr:sp macro="" textlink="">
      <xdr:nvSpPr>
        <xdr:cNvPr id="18" name="Rectangle 2"/>
        <xdr:cNvSpPr>
          <a:spLocks noChangeArrowheads="1"/>
        </xdr:cNvSpPr>
      </xdr:nvSpPr>
      <xdr:spPr bwMode="auto">
        <a:xfrm>
          <a:off x="1743075" y="7848600"/>
          <a:ext cx="1352550" cy="276225"/>
        </a:xfrm>
        <a:prstGeom prst="rect">
          <a:avLst/>
        </a:prstGeom>
        <a:noFill/>
        <a:ln w="2540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11</xdr:col>
      <xdr:colOff>666750</xdr:colOff>
      <xdr:row>9</xdr:row>
      <xdr:rowOff>19050</xdr:rowOff>
    </xdr:from>
    <xdr:to>
      <xdr:col>13</xdr:col>
      <xdr:colOff>485775</xdr:colOff>
      <xdr:row>194</xdr:row>
      <xdr:rowOff>9526</xdr:rowOff>
    </xdr:to>
    <xdr:sp macro="" textlink="">
      <xdr:nvSpPr>
        <xdr:cNvPr id="2" name="Rectangle 2"/>
        <xdr:cNvSpPr>
          <a:spLocks noChangeArrowheads="1"/>
        </xdr:cNvSpPr>
      </xdr:nvSpPr>
      <xdr:spPr bwMode="auto">
        <a:xfrm>
          <a:off x="6848475" y="1628775"/>
          <a:ext cx="1257300" cy="24269701"/>
        </a:xfrm>
        <a:prstGeom prst="rect">
          <a:avLst/>
        </a:prstGeom>
        <a:noFill/>
        <a:ln w="2540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PrintsWithSheet="0"/>
  </xdr:twoCellAnchor>
  <xdr:twoCellAnchor>
    <xdr:from>
      <xdr:col>58</xdr:col>
      <xdr:colOff>76200</xdr:colOff>
      <xdr:row>5</xdr:row>
      <xdr:rowOff>152400</xdr:rowOff>
    </xdr:from>
    <xdr:to>
      <xdr:col>60</xdr:col>
      <xdr:colOff>209550</xdr:colOff>
      <xdr:row>17</xdr:row>
      <xdr:rowOff>123825</xdr:rowOff>
    </xdr:to>
    <xdr:sp macro="" textlink="">
      <xdr:nvSpPr>
        <xdr:cNvPr id="3" name="AutoShape 7"/>
        <xdr:cNvSpPr>
          <a:spLocks/>
        </xdr:cNvSpPr>
      </xdr:nvSpPr>
      <xdr:spPr bwMode="auto">
        <a:xfrm>
          <a:off x="9877425" y="895350"/>
          <a:ext cx="1504950" cy="1895475"/>
        </a:xfrm>
        <a:prstGeom prst="borderCallout2">
          <a:avLst>
            <a:gd name="adj1" fmla="val 11213"/>
            <a:gd name="adj2" fmla="val -5194"/>
            <a:gd name="adj3" fmla="val 11213"/>
            <a:gd name="adj4" fmla="val -39611"/>
            <a:gd name="adj5" fmla="val 36524"/>
            <a:gd name="adj6" fmla="val -1162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FF0000"/>
              </a:solidFill>
              <a:latin typeface="ＭＳ Ｐゴシック"/>
              <a:ea typeface="ＭＳ Ｐゴシック"/>
            </a:rPr>
            <a:t>CASBEE </a:t>
          </a:r>
          <a:r>
            <a:rPr lang="ja-JP" altLang="en-US" sz="1000" b="0" i="0" u="none" strike="noStrike" baseline="0">
              <a:solidFill>
                <a:srgbClr val="FF0000"/>
              </a:solidFill>
              <a:latin typeface="ＭＳ Ｐゴシック"/>
              <a:ea typeface="ＭＳ Ｐゴシック"/>
            </a:rPr>
            <a:t>熊本（新築）の</a:t>
          </a:r>
        </a:p>
        <a:p>
          <a:pPr algn="l" rtl="0">
            <a:lnSpc>
              <a:spcPts val="1200"/>
            </a:lnSpc>
            <a:defRPr sz="1000"/>
          </a:pPr>
          <a:r>
            <a:rPr lang="ja-JP" altLang="en-US" sz="1000" b="0" i="0" u="none" strike="noStrike" baseline="0">
              <a:solidFill>
                <a:srgbClr val="FF0000"/>
              </a:solidFill>
              <a:latin typeface="ＭＳ Ｐゴシック"/>
              <a:ea typeface="ＭＳ Ｐゴシック"/>
            </a:rPr>
            <a:t>評価ツールのスコアシート</a:t>
          </a:r>
        </a:p>
        <a:p>
          <a:pPr algn="l" rtl="0">
            <a:lnSpc>
              <a:spcPts val="1100"/>
            </a:lnSpc>
            <a:defRPr sz="1000"/>
          </a:pPr>
          <a:r>
            <a:rPr lang="ja-JP" altLang="en-US" sz="1000" b="0" i="0" u="none" strike="noStrike" baseline="0">
              <a:solidFill>
                <a:srgbClr val="FF0000"/>
              </a:solidFill>
              <a:latin typeface="ＭＳ Ｐゴシック"/>
              <a:ea typeface="ＭＳ Ｐゴシック"/>
            </a:rPr>
            <a:t>と同じものです。</a:t>
          </a:r>
        </a:p>
        <a:p>
          <a:pPr algn="l" rtl="0">
            <a:lnSpc>
              <a:spcPts val="1200"/>
            </a:lnSpc>
            <a:defRPr sz="1000"/>
          </a:pPr>
          <a:r>
            <a:rPr lang="ja-JP" altLang="en-US" sz="1000" b="0" i="0" u="none" strike="noStrike" baseline="0">
              <a:solidFill>
                <a:srgbClr val="FF0000"/>
              </a:solidFill>
              <a:latin typeface="ＭＳ Ｐゴシック"/>
              <a:ea typeface="ＭＳ Ｐゴシック"/>
            </a:rPr>
            <a:t>青枠線内の内容を、評価</a:t>
          </a:r>
        </a:p>
        <a:p>
          <a:pPr algn="l" rtl="0">
            <a:lnSpc>
              <a:spcPts val="1100"/>
            </a:lnSpc>
            <a:defRPr sz="1000"/>
          </a:pPr>
          <a:r>
            <a:rPr lang="ja-JP" altLang="en-US" sz="1000" b="0" i="0" u="none" strike="noStrike" baseline="0">
              <a:solidFill>
                <a:srgbClr val="FF0000"/>
              </a:solidFill>
              <a:latin typeface="ＭＳ Ｐゴシック"/>
              <a:ea typeface="ＭＳ Ｐゴシック"/>
            </a:rPr>
            <a:t>ツールの同じ箇所から</a:t>
          </a:r>
        </a:p>
        <a:p>
          <a:pPr algn="l" rtl="0">
            <a:lnSpc>
              <a:spcPts val="1100"/>
            </a:lnSpc>
            <a:defRPr sz="1000"/>
          </a:pPr>
          <a:r>
            <a:rPr lang="ja-JP" altLang="en-US" sz="1000" b="0" i="0" u="none" strike="noStrike" baseline="0">
              <a:solidFill>
                <a:srgbClr val="FF0000"/>
              </a:solidFill>
              <a:latin typeface="ＭＳ Ｐゴシック"/>
              <a:ea typeface="ＭＳ Ｐゴシック"/>
            </a:rPr>
            <a:t>コピーして下さい。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「建築物全体・共用部分」と「住居・宿泊部分」は、それぞれに、コピー＆貼り付けを実施してください。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16</xdr:col>
      <xdr:colOff>76200</xdr:colOff>
      <xdr:row>17</xdr:row>
      <xdr:rowOff>161925</xdr:rowOff>
    </xdr:from>
    <xdr:to>
      <xdr:col>64</xdr:col>
      <xdr:colOff>171450</xdr:colOff>
      <xdr:row>30</xdr:row>
      <xdr:rowOff>114300</xdr:rowOff>
    </xdr:to>
    <xdr:sp macro="" textlink="">
      <xdr:nvSpPr>
        <xdr:cNvPr id="4" name="Text Box 8"/>
        <xdr:cNvSpPr txBox="1">
          <a:spLocks noChangeArrowheads="1"/>
        </xdr:cNvSpPr>
      </xdr:nvSpPr>
      <xdr:spPr bwMode="auto">
        <a:xfrm>
          <a:off x="9439275" y="2828925"/>
          <a:ext cx="4648200" cy="1343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コピー方法</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・評価ツールのスコアシートで、コピー範囲を選択します。</a:t>
          </a:r>
        </a:p>
        <a:p>
          <a:pPr algn="l" rtl="0">
            <a:lnSpc>
              <a:spcPts val="1300"/>
            </a:lnSpc>
            <a:defRPr sz="1000"/>
          </a:pPr>
          <a:r>
            <a:rPr lang="ja-JP" altLang="en-US" sz="1100" b="0" i="0" u="none" strike="noStrike" baseline="0">
              <a:solidFill>
                <a:srgbClr val="000000"/>
              </a:solidFill>
              <a:latin typeface="ＭＳ Ｐゴシック"/>
              <a:ea typeface="ＭＳ Ｐゴシック"/>
            </a:rPr>
            <a:t>　・次の要領で、本シートの青色枠線内に</a:t>
          </a:r>
          <a:r>
            <a:rPr lang="ja-JP" altLang="en-US" sz="1100" b="1" i="0" u="none" strike="noStrike" baseline="0">
              <a:solidFill>
                <a:srgbClr val="FF0000"/>
              </a:solidFill>
              <a:latin typeface="ＭＳ Ｐゴシック"/>
              <a:ea typeface="ＭＳ Ｐゴシック"/>
            </a:rPr>
            <a:t>「値」のみ</a:t>
          </a:r>
          <a:r>
            <a:rPr lang="ja-JP" altLang="en-US" sz="1100" b="0" i="0" u="none" strike="noStrike" baseline="0">
              <a:solidFill>
                <a:srgbClr val="000000"/>
              </a:solidFill>
              <a:latin typeface="ＭＳ Ｐゴシック"/>
              <a:ea typeface="ＭＳ Ｐゴシック"/>
            </a:rPr>
            <a:t>を貼り付けてください。</a:t>
          </a: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mn-ea"/>
              <a:ea typeface="+mn-ea"/>
            </a:rPr>
            <a:t>メニューバーの「ホーム」　≫　貼り付け　≫</a:t>
          </a:r>
          <a:endParaRPr lang="en-US" altLang="ja-JP" sz="1100" b="0" i="0"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mn-ea"/>
              <a:ea typeface="+mn-ea"/>
            </a:rPr>
            <a:t>　　　　　　　　　　　　</a:t>
          </a:r>
          <a:r>
            <a:rPr lang="ja-JP" altLang="ja-JP" sz="1100" b="0" i="0" baseline="0">
              <a:effectLst/>
              <a:latin typeface="+mn-ea"/>
              <a:ea typeface="+mn-ea"/>
              <a:cs typeface="+mn-cs"/>
            </a:rPr>
            <a:t>　形式を選択して貼り付け</a:t>
          </a:r>
          <a:r>
            <a:rPr lang="en-US" altLang="ja-JP" sz="1100" b="0" i="0" baseline="0">
              <a:effectLst/>
              <a:latin typeface="+mn-ea"/>
              <a:ea typeface="+mn-ea"/>
              <a:cs typeface="+mn-cs"/>
            </a:rPr>
            <a:t>(S)</a:t>
          </a:r>
          <a:r>
            <a:rPr lang="ja-JP" altLang="ja-JP" sz="1100" b="0" i="0" baseline="0">
              <a:effectLst/>
              <a:latin typeface="+mn-ea"/>
              <a:ea typeface="+mn-ea"/>
              <a:cs typeface="+mn-cs"/>
            </a:rPr>
            <a:t>　≫　値</a:t>
          </a:r>
          <a:r>
            <a:rPr lang="en-US" altLang="ja-JP" sz="1100" b="0" i="0" baseline="0">
              <a:effectLst/>
              <a:latin typeface="+mn-ea"/>
              <a:ea typeface="+mn-ea"/>
              <a:cs typeface="+mn-cs"/>
            </a:rPr>
            <a:t>(V)</a:t>
          </a:r>
          <a:endParaRPr lang="ja-JP" altLang="ja-JP" sz="1100">
            <a:effectLst/>
            <a:latin typeface="+mn-ea"/>
            <a:ea typeface="+mn-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FF"/>
              </a:solidFill>
              <a:latin typeface="ＭＳ Ｐゴシック"/>
              <a:ea typeface="ＭＳ Ｐゴシック"/>
            </a:rPr>
            <a:t>※</a:t>
          </a:r>
          <a:r>
            <a:rPr lang="ja-JP" altLang="en-US" sz="1100" b="0" i="0" u="none" strike="noStrike" baseline="0">
              <a:solidFill>
                <a:srgbClr val="0000FF"/>
              </a:solidFill>
              <a:latin typeface="ＭＳ Ｐゴシック"/>
              <a:ea typeface="ＭＳ Ｐゴシック"/>
            </a:rPr>
            <a:t>単なる「貼り付け」では、式を含めてコピーしてしまい、「値のみ」の</a:t>
          </a:r>
        </a:p>
        <a:p>
          <a:pPr algn="l" rtl="0">
            <a:lnSpc>
              <a:spcPts val="1300"/>
            </a:lnSpc>
            <a:defRPr sz="1000"/>
          </a:pPr>
          <a:r>
            <a:rPr lang="ja-JP" altLang="en-US" sz="1100" b="0" i="0" u="none" strike="noStrike" baseline="0">
              <a:solidFill>
                <a:srgbClr val="0000FF"/>
              </a:solidFill>
              <a:latin typeface="ＭＳ Ｐゴシック"/>
              <a:ea typeface="ＭＳ Ｐゴシック"/>
            </a:rPr>
            <a:t>　　　　コピーとならず、適切に評価されなくなります。</a:t>
          </a:r>
        </a:p>
      </xdr:txBody>
    </xdr:sp>
    <xdr:clientData fPrintsWithSheet="0"/>
  </xdr:twoCellAnchor>
  <xdr:twoCellAnchor>
    <xdr:from>
      <xdr:col>14</xdr:col>
      <xdr:colOff>0</xdr:colOff>
      <xdr:row>9</xdr:row>
      <xdr:rowOff>9525</xdr:rowOff>
    </xdr:from>
    <xdr:to>
      <xdr:col>16</xdr:col>
      <xdr:colOff>19050</xdr:colOff>
      <xdr:row>194</xdr:row>
      <xdr:rowOff>1</xdr:rowOff>
    </xdr:to>
    <xdr:sp macro="" textlink="">
      <xdr:nvSpPr>
        <xdr:cNvPr id="5" name="Rectangle 2"/>
        <xdr:cNvSpPr>
          <a:spLocks noChangeArrowheads="1"/>
        </xdr:cNvSpPr>
      </xdr:nvSpPr>
      <xdr:spPr bwMode="auto">
        <a:xfrm>
          <a:off x="8124825" y="1619250"/>
          <a:ext cx="1257300" cy="24269701"/>
        </a:xfrm>
        <a:prstGeom prst="rect">
          <a:avLst/>
        </a:prstGeom>
        <a:noFill/>
        <a:ln w="2540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71</xdr:col>
      <xdr:colOff>422275</xdr:colOff>
      <xdr:row>6</xdr:row>
      <xdr:rowOff>209549</xdr:rowOff>
    </xdr:from>
    <xdr:to>
      <xdr:col>75</xdr:col>
      <xdr:colOff>212725</xdr:colOff>
      <xdr:row>8</xdr:row>
      <xdr:rowOff>127000</xdr:rowOff>
    </xdr:to>
    <xdr:sp macro="" textlink="">
      <xdr:nvSpPr>
        <xdr:cNvPr id="7" name="Text Box 3"/>
        <xdr:cNvSpPr txBox="1">
          <a:spLocks noChangeArrowheads="1"/>
        </xdr:cNvSpPr>
      </xdr:nvSpPr>
      <xdr:spPr bwMode="auto">
        <a:xfrm>
          <a:off x="11090275" y="1812924"/>
          <a:ext cx="7235825" cy="9652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800"/>
            </a:lnSpc>
            <a:defRPr sz="1000"/>
          </a:pPr>
          <a:r>
            <a:rPr lang="ja-JP" altLang="en-US" sz="1600" b="1" i="0" u="none" strike="noStrike" baseline="0">
              <a:solidFill>
                <a:srgbClr val="FF0000"/>
              </a:solidFill>
              <a:latin typeface="ＭＳ Ｐゴシック"/>
              <a:ea typeface="ＭＳ Ｐゴシック"/>
            </a:rPr>
            <a:t>以下の該当する項目について、必要事項を記入してください。</a:t>
          </a:r>
        </a:p>
        <a:p>
          <a:pPr algn="ctr" rtl="0">
            <a:lnSpc>
              <a:spcPts val="1400"/>
            </a:lnSpc>
            <a:defRPr sz="1000"/>
          </a:pPr>
          <a:r>
            <a:rPr lang="ja-JP" altLang="en-US" sz="1200" b="0" i="1" u="none" strike="noStrike" baseline="0">
              <a:solidFill>
                <a:srgbClr val="3366FF"/>
              </a:solidFill>
              <a:latin typeface="ＭＳ Ｐゴシック"/>
              <a:ea typeface="ＭＳ Ｐゴシック"/>
            </a:rPr>
            <a:t>（必要に応じて、行間隔を広げて利用してください。）</a:t>
          </a:r>
        </a:p>
        <a:p>
          <a:pPr algn="ctr" rtl="0">
            <a:lnSpc>
              <a:spcPts val="1400"/>
            </a:lnSpc>
            <a:defRPr sz="1000"/>
          </a:pPr>
          <a:endParaRPr lang="ja-JP" altLang="en-US" sz="1200" b="0" i="1" u="none" strike="noStrike" baseline="0">
            <a:solidFill>
              <a:srgbClr val="3366FF"/>
            </a:solidFill>
            <a:latin typeface="ＭＳ Ｐゴシック"/>
            <a:ea typeface="ＭＳ Ｐゴシック"/>
          </a:endParaRPr>
        </a:p>
        <a:p>
          <a:pPr algn="ctr" rtl="0">
            <a:lnSpc>
              <a:spcPts val="13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記入例を掲載していますので、記入例を消去してから記入してください。</a:t>
          </a:r>
        </a:p>
      </xdr:txBody>
    </xdr:sp>
    <xdr:clientData/>
  </xdr:twoCellAnchor>
  <xdr:twoCellAnchor>
    <xdr:from>
      <xdr:col>69</xdr:col>
      <xdr:colOff>47625</xdr:colOff>
      <xdr:row>7</xdr:row>
      <xdr:rowOff>28575</xdr:rowOff>
    </xdr:from>
    <xdr:to>
      <xdr:col>70</xdr:col>
      <xdr:colOff>600075</xdr:colOff>
      <xdr:row>10</xdr:row>
      <xdr:rowOff>190500</xdr:rowOff>
    </xdr:to>
    <xdr:sp macro="" textlink="">
      <xdr:nvSpPr>
        <xdr:cNvPr id="8" name="Text Box 4"/>
        <xdr:cNvSpPr txBox="1">
          <a:spLocks noChangeArrowheads="1"/>
        </xdr:cNvSpPr>
      </xdr:nvSpPr>
      <xdr:spPr bwMode="auto">
        <a:xfrm>
          <a:off x="9725025" y="1590675"/>
          <a:ext cx="1209675" cy="847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1" i="0" u="none" strike="noStrike" baseline="0">
              <a:solidFill>
                <a:srgbClr val="FF0000"/>
              </a:solidFill>
              <a:latin typeface="ＭＳ Ｐゴシック"/>
              <a:ea typeface="ＭＳ Ｐゴシック"/>
            </a:rPr>
            <a:t>以下の各項目の</a:t>
          </a:r>
        </a:p>
        <a:p>
          <a:pPr algn="ctr" rtl="0">
            <a:lnSpc>
              <a:spcPts val="1100"/>
            </a:lnSpc>
            <a:defRPr sz="1000"/>
          </a:pPr>
          <a:r>
            <a:rPr lang="ja-JP" altLang="en-US" sz="1000" b="1" i="0" u="none" strike="noStrike" baseline="0">
              <a:solidFill>
                <a:srgbClr val="FF0000"/>
              </a:solidFill>
              <a:latin typeface="ＭＳ Ｐゴシック"/>
              <a:ea typeface="ＭＳ Ｐゴシック"/>
            </a:rPr>
            <a:t>評価レベルを</a:t>
          </a:r>
        </a:p>
        <a:p>
          <a:pPr algn="ctr" rtl="0">
            <a:lnSpc>
              <a:spcPts val="1200"/>
            </a:lnSpc>
            <a:defRPr sz="1000"/>
          </a:pPr>
          <a:r>
            <a:rPr lang="ja-JP" altLang="en-US" sz="1000" b="1" i="0" u="none" strike="noStrike" baseline="0">
              <a:solidFill>
                <a:srgbClr val="FF0000"/>
              </a:solidFill>
              <a:latin typeface="ＭＳ Ｐゴシック"/>
              <a:ea typeface="ＭＳ Ｐゴシック"/>
            </a:rPr>
            <a:t>記入して下さい。</a:t>
          </a:r>
        </a:p>
        <a:p>
          <a:pPr algn="ctr" rtl="0">
            <a:lnSpc>
              <a:spcPts val="1100"/>
            </a:lnSpc>
            <a:defRPr sz="1000"/>
          </a:pPr>
          <a:r>
            <a:rPr lang="ja-JP" altLang="en-US" sz="1000" b="1" i="0" u="none" strike="noStrike" baseline="0">
              <a:solidFill>
                <a:srgbClr val="0000FF"/>
              </a:solidFill>
              <a:latin typeface="ＭＳ Ｐゴシック"/>
              <a:ea typeface="ＭＳ Ｐゴシック"/>
            </a:rPr>
            <a:t>（対象外は空白と</a:t>
          </a:r>
        </a:p>
        <a:p>
          <a:pPr algn="ctr" rtl="0">
            <a:lnSpc>
              <a:spcPts val="1100"/>
            </a:lnSpc>
            <a:defRPr sz="1000"/>
          </a:pPr>
          <a:r>
            <a:rPr lang="ja-JP" altLang="en-US" sz="1000" b="1" i="0" u="none" strike="noStrike" baseline="0">
              <a:solidFill>
                <a:srgbClr val="0000FF"/>
              </a:solidFill>
              <a:latin typeface="ＭＳ Ｐゴシック"/>
              <a:ea typeface="ＭＳ Ｐゴシック"/>
            </a:rPr>
            <a:t>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238125</xdr:colOff>
      <xdr:row>5</xdr:row>
      <xdr:rowOff>76200</xdr:rowOff>
    </xdr:from>
    <xdr:to>
      <xdr:col>14</xdr:col>
      <xdr:colOff>114300</xdr:colOff>
      <xdr:row>6</xdr:row>
      <xdr:rowOff>200025</xdr:rowOff>
    </xdr:to>
    <xdr:sp macro="" textlink="">
      <xdr:nvSpPr>
        <xdr:cNvPr id="2" name="AutoShape 1"/>
        <xdr:cNvSpPr>
          <a:spLocks noChangeArrowheads="1"/>
        </xdr:cNvSpPr>
      </xdr:nvSpPr>
      <xdr:spPr bwMode="auto">
        <a:xfrm>
          <a:off x="7210425" y="838200"/>
          <a:ext cx="1247775" cy="542925"/>
        </a:xfrm>
        <a:prstGeom prst="wedgeRoundRectCallout">
          <a:avLst>
            <a:gd name="adj1" fmla="val -63741"/>
            <a:gd name="adj2" fmla="val 7456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水色着色部は、回答が必要な項目です。</a:t>
          </a:r>
        </a:p>
      </xdr:txBody>
    </xdr:sp>
    <xdr:clientData fPrintsWithSheet="0"/>
  </xdr:twoCellAnchor>
  <xdr:twoCellAnchor>
    <xdr:from>
      <xdr:col>6</xdr:col>
      <xdr:colOff>104775</xdr:colOff>
      <xdr:row>1</xdr:row>
      <xdr:rowOff>114300</xdr:rowOff>
    </xdr:from>
    <xdr:to>
      <xdr:col>11</xdr:col>
      <xdr:colOff>581025</xdr:colOff>
      <xdr:row>2</xdr:row>
      <xdr:rowOff>200025</xdr:rowOff>
    </xdr:to>
    <xdr:sp macro="" textlink="">
      <xdr:nvSpPr>
        <xdr:cNvPr id="3" name="Text Box 2"/>
        <xdr:cNvSpPr txBox="1">
          <a:spLocks noChangeArrowheads="1"/>
        </xdr:cNvSpPr>
      </xdr:nvSpPr>
      <xdr:spPr bwMode="auto">
        <a:xfrm>
          <a:off x="3133725" y="190500"/>
          <a:ext cx="3762375" cy="30480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en-US" altLang="ja-JP" sz="1200" b="1" i="0" u="none" strike="noStrike" baseline="0">
              <a:solidFill>
                <a:srgbClr val="0000FF"/>
              </a:solidFill>
              <a:latin typeface="ＭＳ Ｐゴシック"/>
              <a:ea typeface="ＭＳ Ｐゴシック"/>
            </a:rPr>
            <a:t>※</a:t>
          </a:r>
          <a:r>
            <a:rPr lang="ja-JP" altLang="en-US" sz="1200" b="1" i="0" u="none" strike="noStrike" baseline="0">
              <a:solidFill>
                <a:srgbClr val="0000FF"/>
              </a:solidFill>
              <a:latin typeface="ＭＳ Ｐゴシック"/>
              <a:ea typeface="ＭＳ Ｐゴシック"/>
            </a:rPr>
            <a:t>本シートは、当初提出時には、記入不要です。</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7</xdr:col>
      <xdr:colOff>714375</xdr:colOff>
      <xdr:row>0</xdr:row>
      <xdr:rowOff>66675</xdr:rowOff>
    </xdr:from>
    <xdr:to>
      <xdr:col>14</xdr:col>
      <xdr:colOff>9525</xdr:colOff>
      <xdr:row>2</xdr:row>
      <xdr:rowOff>161925</xdr:rowOff>
    </xdr:to>
    <xdr:sp macro="" textlink="">
      <xdr:nvSpPr>
        <xdr:cNvPr id="5" name="Text Box 4"/>
        <xdr:cNvSpPr txBox="1">
          <a:spLocks noChangeArrowheads="1"/>
        </xdr:cNvSpPr>
      </xdr:nvSpPr>
      <xdr:spPr bwMode="auto">
        <a:xfrm>
          <a:off x="4562475" y="66675"/>
          <a:ext cx="4429125" cy="40005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en-US" altLang="ja-JP" sz="1400" b="1" i="0" u="none" strike="noStrike" baseline="0">
              <a:solidFill>
                <a:srgbClr val="0000FF"/>
              </a:solidFill>
              <a:latin typeface="ＭＳ Ｐゴシック"/>
              <a:ea typeface="ＭＳ Ｐゴシック"/>
            </a:rPr>
            <a:t>※</a:t>
          </a:r>
          <a:r>
            <a:rPr lang="ja-JP" altLang="en-US" sz="1400" b="1" i="0" u="none" strike="noStrike" baseline="0">
              <a:solidFill>
                <a:srgbClr val="0000FF"/>
              </a:solidFill>
              <a:latin typeface="ＭＳ Ｐゴシック"/>
              <a:ea typeface="ＭＳ Ｐゴシック"/>
            </a:rPr>
            <a:t>本シートは、当初提出時には、記入不要です。</a:t>
          </a:r>
        </a:p>
      </xdr:txBody>
    </xdr:sp>
    <xdr:clientData fPrintsWithSheet="0"/>
  </xdr:twoCellAnchor>
  <xdr:twoCellAnchor>
    <xdr:from>
      <xdr:col>17</xdr:col>
      <xdr:colOff>0</xdr:colOff>
      <xdr:row>1</xdr:row>
      <xdr:rowOff>19050</xdr:rowOff>
    </xdr:from>
    <xdr:to>
      <xdr:col>17</xdr:col>
      <xdr:colOff>0</xdr:colOff>
      <xdr:row>2</xdr:row>
      <xdr:rowOff>28575</xdr:rowOff>
    </xdr:to>
    <xdr:sp macro="" textlink="">
      <xdr:nvSpPr>
        <xdr:cNvPr id="6" name="Text Box 8"/>
        <xdr:cNvSpPr txBox="1">
          <a:spLocks noChangeArrowheads="1"/>
        </xdr:cNvSpPr>
      </xdr:nvSpPr>
      <xdr:spPr bwMode="auto">
        <a:xfrm>
          <a:off x="11182350" y="95250"/>
          <a:ext cx="0" cy="2381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スコアシート上の評価点を記載しています。</a:t>
          </a:r>
        </a:p>
      </xdr:txBody>
    </xdr:sp>
    <xdr:clientData/>
  </xdr:twoCellAnchor>
  <xdr:twoCellAnchor>
    <xdr:from>
      <xdr:col>17</xdr:col>
      <xdr:colOff>342900</xdr:colOff>
      <xdr:row>6</xdr:row>
      <xdr:rowOff>209550</xdr:rowOff>
    </xdr:from>
    <xdr:to>
      <xdr:col>19</xdr:col>
      <xdr:colOff>219075</xdr:colOff>
      <xdr:row>9</xdr:row>
      <xdr:rowOff>47625</xdr:rowOff>
    </xdr:to>
    <xdr:sp macro="" textlink="">
      <xdr:nvSpPr>
        <xdr:cNvPr id="4" name="AutoShape 10"/>
        <xdr:cNvSpPr>
          <a:spLocks noChangeArrowheads="1"/>
        </xdr:cNvSpPr>
      </xdr:nvSpPr>
      <xdr:spPr bwMode="auto">
        <a:xfrm>
          <a:off x="10363200" y="1162050"/>
          <a:ext cx="1247775" cy="542925"/>
        </a:xfrm>
        <a:prstGeom prst="wedgeRoundRectCallout">
          <a:avLst>
            <a:gd name="adj1" fmla="val -63741"/>
            <a:gd name="adj2" fmla="val 7456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水色着色部は、回答が必要な項目です。</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bec.or.jp/CASBEE/download/Documents%20and%20Settings/mkyhk/&#12487;&#12473;&#12463;&#12488;&#12483;&#12503;/&#20303;&#23429;&#12510;&#12463;&#12525;&#12514;&#12487;&#12523;_&#22238;&#24112;&#24335;&#22793;&#26356;200605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bec.or.jp/CASBEE/download/2007&#24180;&#29256;&#12477;&#12501;&#12488;/&#12377;&#12414;&#12356;&#12477;&#12501;&#12488;/Re_%20CASBEE_LCCO2&#12395;&#38306;&#12377;&#12427;&#25972;&#29702;&#12513;&#12514;/&#23621;&#20303;&#26178;&#12465;&#12540;&#12473;&#12473;&#12479;&#12487;&#12451;/070519_&#36939;&#29992;&#26178;CO2&#27010;&#31639;&#65288;&#36817;&#30000;&#2591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bec.or.jp/CASBEE/download/te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0"/>
      <sheetData sheetId="1"/>
      <sheetData sheetId="2"/>
      <sheetData sheetId="3"/>
      <sheetData sheetId="4"/>
      <sheetData sheetId="5"/>
      <sheetData sheetId="6"/>
      <sheetData sheetId="7"/>
      <sheetData sheetId="8">
        <row r="2">
          <cell r="L2">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 val="070519_CO2感度評価CS"/>
      <sheetName val="070519_感度評価まとめ"/>
      <sheetName val="070507住宅マクロ感度評価"/>
      <sheetName val="070507住宅マクロ条件一覧"/>
      <sheetName val="070501CO2感度評価全館"/>
      <sheetName val="070501CO2感度評価間欠"/>
      <sheetName val="補正"/>
      <sheetName val="レベル設定比較"/>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⑬原単位"/>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7"/>
  </sheetPr>
  <dimension ref="A1:T62"/>
  <sheetViews>
    <sheetView topLeftCell="A43" zoomScaleNormal="100" workbookViewId="0">
      <selection activeCell="A2" sqref="A2"/>
    </sheetView>
  </sheetViews>
  <sheetFormatPr defaultRowHeight="13.5"/>
  <cols>
    <col min="1" max="52" width="3.625" style="920" customWidth="1"/>
    <col min="53" max="256" width="9" style="920"/>
    <col min="257" max="308" width="3.625" style="920" customWidth="1"/>
    <col min="309" max="512" width="9" style="920"/>
    <col min="513" max="564" width="3.625" style="920" customWidth="1"/>
    <col min="565" max="768" width="9" style="920"/>
    <col min="769" max="820" width="3.625" style="920" customWidth="1"/>
    <col min="821" max="1024" width="9" style="920"/>
    <col min="1025" max="1076" width="3.625" style="920" customWidth="1"/>
    <col min="1077" max="1280" width="9" style="920"/>
    <col min="1281" max="1332" width="3.625" style="920" customWidth="1"/>
    <col min="1333" max="1536" width="9" style="920"/>
    <col min="1537" max="1588" width="3.625" style="920" customWidth="1"/>
    <col min="1589" max="1792" width="9" style="920"/>
    <col min="1793" max="1844" width="3.625" style="920" customWidth="1"/>
    <col min="1845" max="2048" width="9" style="920"/>
    <col min="2049" max="2100" width="3.625" style="920" customWidth="1"/>
    <col min="2101" max="2304" width="9" style="920"/>
    <col min="2305" max="2356" width="3.625" style="920" customWidth="1"/>
    <col min="2357" max="2560" width="9" style="920"/>
    <col min="2561" max="2612" width="3.625" style="920" customWidth="1"/>
    <col min="2613" max="2816" width="9" style="920"/>
    <col min="2817" max="2868" width="3.625" style="920" customWidth="1"/>
    <col min="2869" max="3072" width="9" style="920"/>
    <col min="3073" max="3124" width="3.625" style="920" customWidth="1"/>
    <col min="3125" max="3328" width="9" style="920"/>
    <col min="3329" max="3380" width="3.625" style="920" customWidth="1"/>
    <col min="3381" max="3584" width="9" style="920"/>
    <col min="3585" max="3636" width="3.625" style="920" customWidth="1"/>
    <col min="3637" max="3840" width="9" style="920"/>
    <col min="3841" max="3892" width="3.625" style="920" customWidth="1"/>
    <col min="3893" max="4096" width="9" style="920"/>
    <col min="4097" max="4148" width="3.625" style="920" customWidth="1"/>
    <col min="4149" max="4352" width="9" style="920"/>
    <col min="4353" max="4404" width="3.625" style="920" customWidth="1"/>
    <col min="4405" max="4608" width="9" style="920"/>
    <col min="4609" max="4660" width="3.625" style="920" customWidth="1"/>
    <col min="4661" max="4864" width="9" style="920"/>
    <col min="4865" max="4916" width="3.625" style="920" customWidth="1"/>
    <col min="4917" max="5120" width="9" style="920"/>
    <col min="5121" max="5172" width="3.625" style="920" customWidth="1"/>
    <col min="5173" max="5376" width="9" style="920"/>
    <col min="5377" max="5428" width="3.625" style="920" customWidth="1"/>
    <col min="5429" max="5632" width="9" style="920"/>
    <col min="5633" max="5684" width="3.625" style="920" customWidth="1"/>
    <col min="5685" max="5888" width="9" style="920"/>
    <col min="5889" max="5940" width="3.625" style="920" customWidth="1"/>
    <col min="5941" max="6144" width="9" style="920"/>
    <col min="6145" max="6196" width="3.625" style="920" customWidth="1"/>
    <col min="6197" max="6400" width="9" style="920"/>
    <col min="6401" max="6452" width="3.625" style="920" customWidth="1"/>
    <col min="6453" max="6656" width="9" style="920"/>
    <col min="6657" max="6708" width="3.625" style="920" customWidth="1"/>
    <col min="6709" max="6912" width="9" style="920"/>
    <col min="6913" max="6964" width="3.625" style="920" customWidth="1"/>
    <col min="6965" max="7168" width="9" style="920"/>
    <col min="7169" max="7220" width="3.625" style="920" customWidth="1"/>
    <col min="7221" max="7424" width="9" style="920"/>
    <col min="7425" max="7476" width="3.625" style="920" customWidth="1"/>
    <col min="7477" max="7680" width="9" style="920"/>
    <col min="7681" max="7732" width="3.625" style="920" customWidth="1"/>
    <col min="7733" max="7936" width="9" style="920"/>
    <col min="7937" max="7988" width="3.625" style="920" customWidth="1"/>
    <col min="7989" max="8192" width="9" style="920"/>
    <col min="8193" max="8244" width="3.625" style="920" customWidth="1"/>
    <col min="8245" max="8448" width="9" style="920"/>
    <col min="8449" max="8500" width="3.625" style="920" customWidth="1"/>
    <col min="8501" max="8704" width="9" style="920"/>
    <col min="8705" max="8756" width="3.625" style="920" customWidth="1"/>
    <col min="8757" max="8960" width="9" style="920"/>
    <col min="8961" max="9012" width="3.625" style="920" customWidth="1"/>
    <col min="9013" max="9216" width="9" style="920"/>
    <col min="9217" max="9268" width="3.625" style="920" customWidth="1"/>
    <col min="9269" max="9472" width="9" style="920"/>
    <col min="9473" max="9524" width="3.625" style="920" customWidth="1"/>
    <col min="9525" max="9728" width="9" style="920"/>
    <col min="9729" max="9780" width="3.625" style="920" customWidth="1"/>
    <col min="9781" max="9984" width="9" style="920"/>
    <col min="9985" max="10036" width="3.625" style="920" customWidth="1"/>
    <col min="10037" max="10240" width="9" style="920"/>
    <col min="10241" max="10292" width="3.625" style="920" customWidth="1"/>
    <col min="10293" max="10496" width="9" style="920"/>
    <col min="10497" max="10548" width="3.625" style="920" customWidth="1"/>
    <col min="10549" max="10752" width="9" style="920"/>
    <col min="10753" max="10804" width="3.625" style="920" customWidth="1"/>
    <col min="10805" max="11008" width="9" style="920"/>
    <col min="11009" max="11060" width="3.625" style="920" customWidth="1"/>
    <col min="11061" max="11264" width="9" style="920"/>
    <col min="11265" max="11316" width="3.625" style="920" customWidth="1"/>
    <col min="11317" max="11520" width="9" style="920"/>
    <col min="11521" max="11572" width="3.625" style="920" customWidth="1"/>
    <col min="11573" max="11776" width="9" style="920"/>
    <col min="11777" max="11828" width="3.625" style="920" customWidth="1"/>
    <col min="11829" max="12032" width="9" style="920"/>
    <col min="12033" max="12084" width="3.625" style="920" customWidth="1"/>
    <col min="12085" max="12288" width="9" style="920"/>
    <col min="12289" max="12340" width="3.625" style="920" customWidth="1"/>
    <col min="12341" max="12544" width="9" style="920"/>
    <col min="12545" max="12596" width="3.625" style="920" customWidth="1"/>
    <col min="12597" max="12800" width="9" style="920"/>
    <col min="12801" max="12852" width="3.625" style="920" customWidth="1"/>
    <col min="12853" max="13056" width="9" style="920"/>
    <col min="13057" max="13108" width="3.625" style="920" customWidth="1"/>
    <col min="13109" max="13312" width="9" style="920"/>
    <col min="13313" max="13364" width="3.625" style="920" customWidth="1"/>
    <col min="13365" max="13568" width="9" style="920"/>
    <col min="13569" max="13620" width="3.625" style="920" customWidth="1"/>
    <col min="13621" max="13824" width="9" style="920"/>
    <col min="13825" max="13876" width="3.625" style="920" customWidth="1"/>
    <col min="13877" max="14080" width="9" style="920"/>
    <col min="14081" max="14132" width="3.625" style="920" customWidth="1"/>
    <col min="14133" max="14336" width="9" style="920"/>
    <col min="14337" max="14388" width="3.625" style="920" customWidth="1"/>
    <col min="14389" max="14592" width="9" style="920"/>
    <col min="14593" max="14644" width="3.625" style="920" customWidth="1"/>
    <col min="14645" max="14848" width="9" style="920"/>
    <col min="14849" max="14900" width="3.625" style="920" customWidth="1"/>
    <col min="14901" max="15104" width="9" style="920"/>
    <col min="15105" max="15156" width="3.625" style="920" customWidth="1"/>
    <col min="15157" max="15360" width="9" style="920"/>
    <col min="15361" max="15412" width="3.625" style="920" customWidth="1"/>
    <col min="15413" max="15616" width="9" style="920"/>
    <col min="15617" max="15668" width="3.625" style="920" customWidth="1"/>
    <col min="15669" max="15872" width="9" style="920"/>
    <col min="15873" max="15924" width="3.625" style="920" customWidth="1"/>
    <col min="15925" max="16128" width="9" style="920"/>
    <col min="16129" max="16180" width="3.625" style="920" customWidth="1"/>
    <col min="16181" max="16384" width="9" style="920"/>
  </cols>
  <sheetData>
    <row r="1" spans="1:19" ht="21" customHeight="1">
      <c r="A1" s="919" t="s">
        <v>1087</v>
      </c>
    </row>
    <row r="2" spans="1:19" ht="21" customHeight="1">
      <c r="A2" s="921" t="s">
        <v>1088</v>
      </c>
      <c r="B2" s="922" t="s">
        <v>1089</v>
      </c>
      <c r="C2" s="923"/>
      <c r="D2" s="923"/>
      <c r="E2" s="923"/>
      <c r="F2" s="923"/>
    </row>
    <row r="3" spans="1:19" ht="21" customHeight="1">
      <c r="A3" s="921"/>
      <c r="B3" s="922" t="s">
        <v>1090</v>
      </c>
      <c r="C3" s="923"/>
      <c r="D3" s="923"/>
      <c r="E3" s="923"/>
      <c r="F3" s="923"/>
    </row>
    <row r="4" spans="1:19" ht="21" customHeight="1" thickBot="1">
      <c r="A4" s="923"/>
      <c r="B4" s="923"/>
      <c r="C4" s="923"/>
      <c r="D4" s="923"/>
      <c r="E4" s="923"/>
      <c r="F4" s="923"/>
      <c r="G4" s="923"/>
      <c r="H4" s="923"/>
      <c r="I4" s="923"/>
      <c r="J4" s="923"/>
      <c r="K4" s="923"/>
      <c r="L4" s="923"/>
      <c r="M4" s="923"/>
      <c r="N4" s="923"/>
      <c r="O4" s="923"/>
      <c r="P4" s="923"/>
      <c r="Q4" s="923"/>
    </row>
    <row r="5" spans="1:19" ht="21" customHeight="1" thickBot="1">
      <c r="A5" s="924" t="s">
        <v>1091</v>
      </c>
      <c r="B5" s="925" t="s">
        <v>1092</v>
      </c>
      <c r="C5" s="925"/>
      <c r="D5" s="925"/>
      <c r="E5" s="926"/>
      <c r="F5" s="926"/>
      <c r="G5" s="926"/>
      <c r="H5" s="926"/>
      <c r="I5" s="926"/>
      <c r="J5" s="926"/>
      <c r="K5" s="927"/>
      <c r="L5" s="928"/>
      <c r="M5" s="923"/>
      <c r="N5" s="923"/>
      <c r="O5" s="923"/>
      <c r="P5" s="923"/>
      <c r="Q5" s="923"/>
      <c r="R5" s="923"/>
      <c r="S5" s="923"/>
    </row>
    <row r="6" spans="1:19" ht="21" customHeight="1">
      <c r="A6" s="921"/>
      <c r="B6" s="923"/>
      <c r="C6" s="921" t="s">
        <v>1093</v>
      </c>
      <c r="D6" s="922" t="s">
        <v>1094</v>
      </c>
      <c r="E6" s="923"/>
      <c r="F6" s="923"/>
      <c r="G6" s="923"/>
      <c r="H6" s="923"/>
      <c r="I6" s="923"/>
      <c r="J6" s="923"/>
      <c r="K6" s="923"/>
      <c r="L6" s="923"/>
    </row>
    <row r="7" spans="1:19" ht="21" customHeight="1">
      <c r="A7" s="921"/>
      <c r="C7" s="922"/>
      <c r="D7" s="922" t="s">
        <v>1095</v>
      </c>
      <c r="E7" s="923"/>
      <c r="F7" s="923"/>
    </row>
    <row r="8" spans="1:19" ht="21" customHeight="1">
      <c r="A8" s="929"/>
      <c r="B8" s="929"/>
      <c r="C8" s="930"/>
      <c r="D8" s="930" t="s">
        <v>1096</v>
      </c>
      <c r="E8" s="923" t="s">
        <v>1097</v>
      </c>
      <c r="F8" s="923"/>
      <c r="G8" s="923"/>
      <c r="H8" s="923"/>
    </row>
    <row r="9" spans="1:19" ht="21" customHeight="1">
      <c r="A9" s="929"/>
      <c r="B9" s="929"/>
      <c r="C9" s="930"/>
      <c r="D9" s="931" t="s">
        <v>1098</v>
      </c>
      <c r="E9" s="923"/>
      <c r="F9" s="923"/>
      <c r="G9" s="923"/>
      <c r="H9" s="923"/>
    </row>
    <row r="10" spans="1:19" ht="21" customHeight="1">
      <c r="A10" s="929"/>
      <c r="B10" s="929"/>
      <c r="C10" s="930"/>
      <c r="D10" s="930">
        <v>1</v>
      </c>
      <c r="E10" s="1111" t="s">
        <v>1253</v>
      </c>
      <c r="F10" s="923"/>
      <c r="G10" s="923"/>
      <c r="H10" s="923"/>
    </row>
    <row r="11" spans="1:19" ht="21" customHeight="1">
      <c r="A11" s="929"/>
      <c r="B11" s="929"/>
      <c r="C11" s="930"/>
      <c r="D11" s="930"/>
      <c r="E11" s="923"/>
      <c r="F11" s="923"/>
      <c r="G11" s="923"/>
      <c r="H11" s="923"/>
    </row>
    <row r="12" spans="1:19" ht="21" customHeight="1" thickBot="1">
      <c r="A12" s="923"/>
      <c r="B12" s="923"/>
      <c r="C12" s="923"/>
      <c r="D12" s="923"/>
      <c r="E12" s="923"/>
      <c r="F12" s="923"/>
      <c r="G12" s="923"/>
      <c r="H12" s="923"/>
      <c r="I12" s="923"/>
      <c r="J12" s="923"/>
      <c r="K12" s="923"/>
      <c r="L12" s="923"/>
    </row>
    <row r="13" spans="1:19" ht="21" customHeight="1" thickBot="1">
      <c r="A13" s="924" t="s">
        <v>1099</v>
      </c>
      <c r="B13" s="925" t="s">
        <v>1100</v>
      </c>
      <c r="C13" s="925"/>
      <c r="D13" s="925"/>
      <c r="E13" s="926"/>
      <c r="F13" s="926"/>
      <c r="G13" s="926"/>
      <c r="H13" s="926"/>
      <c r="I13" s="926"/>
      <c r="J13" s="926"/>
      <c r="K13" s="927"/>
      <c r="L13" s="923"/>
    </row>
    <row r="14" spans="1:19" ht="21" customHeight="1">
      <c r="A14" s="923"/>
      <c r="B14" s="932"/>
      <c r="C14" s="930" t="s">
        <v>1093</v>
      </c>
      <c r="D14" s="923" t="s">
        <v>1101</v>
      </c>
      <c r="E14" s="923"/>
      <c r="F14" s="923"/>
      <c r="G14" s="923"/>
      <c r="H14" s="923"/>
      <c r="I14" s="923"/>
      <c r="J14" s="923"/>
      <c r="K14" s="923"/>
      <c r="L14" s="923"/>
    </row>
    <row r="15" spans="1:19" ht="21" customHeight="1">
      <c r="B15" s="933"/>
      <c r="D15" s="930" t="s">
        <v>1102</v>
      </c>
      <c r="E15" s="920" t="s">
        <v>1103</v>
      </c>
    </row>
    <row r="16" spans="1:19" ht="21" customHeight="1">
      <c r="B16" s="933"/>
      <c r="D16" s="930"/>
      <c r="E16" s="920" t="s">
        <v>1104</v>
      </c>
    </row>
    <row r="17" spans="1:20" ht="21" customHeight="1" thickBot="1">
      <c r="A17" s="923"/>
      <c r="B17" s="932"/>
      <c r="C17" s="923"/>
      <c r="D17" s="923"/>
      <c r="E17" s="923"/>
      <c r="F17" s="923"/>
      <c r="G17" s="923"/>
      <c r="H17" s="923"/>
      <c r="I17" s="923"/>
      <c r="J17" s="923"/>
      <c r="K17" s="923"/>
      <c r="L17" s="923"/>
    </row>
    <row r="18" spans="1:20" ht="21" customHeight="1" thickBot="1">
      <c r="A18" s="924" t="s">
        <v>1105</v>
      </c>
      <c r="B18" s="925" t="s">
        <v>1106</v>
      </c>
      <c r="C18" s="926"/>
      <c r="D18" s="926"/>
      <c r="E18" s="926"/>
      <c r="F18" s="926"/>
      <c r="G18" s="926"/>
      <c r="H18" s="926"/>
      <c r="I18" s="926"/>
      <c r="J18" s="926"/>
      <c r="K18" s="927"/>
      <c r="L18" s="923"/>
    </row>
    <row r="19" spans="1:20" ht="21" customHeight="1">
      <c r="A19" s="923"/>
      <c r="B19" s="932"/>
      <c r="C19" s="930" t="s">
        <v>1093</v>
      </c>
      <c r="D19" s="923" t="s">
        <v>1107</v>
      </c>
      <c r="E19" s="923"/>
      <c r="F19" s="923"/>
      <c r="G19" s="923"/>
      <c r="H19" s="923"/>
      <c r="I19" s="923"/>
      <c r="J19" s="923"/>
      <c r="K19" s="923"/>
      <c r="L19" s="923"/>
    </row>
    <row r="20" spans="1:20" ht="21" customHeight="1">
      <c r="B20" s="933"/>
      <c r="D20" s="931" t="s">
        <v>1108</v>
      </c>
      <c r="E20" s="923"/>
    </row>
    <row r="21" spans="1:20" ht="21" customHeight="1">
      <c r="B21" s="933"/>
      <c r="D21" s="920">
        <v>1</v>
      </c>
      <c r="E21" s="934" t="s">
        <v>1109</v>
      </c>
      <c r="F21" s="934"/>
      <c r="G21" s="935"/>
    </row>
    <row r="22" spans="1:20" ht="21" customHeight="1">
      <c r="B22" s="933"/>
      <c r="D22" s="933"/>
      <c r="E22" s="936" t="s">
        <v>1102</v>
      </c>
      <c r="F22" s="934" t="s">
        <v>1110</v>
      </c>
      <c r="G22" s="935"/>
    </row>
    <row r="23" spans="1:20" ht="21" customHeight="1">
      <c r="B23" s="933"/>
      <c r="D23" s="930">
        <v>2</v>
      </c>
      <c r="E23" s="923" t="s">
        <v>1111</v>
      </c>
    </row>
    <row r="24" spans="1:20" ht="21" customHeight="1">
      <c r="B24" s="933"/>
      <c r="D24" s="930"/>
      <c r="E24" s="930" t="s">
        <v>1112</v>
      </c>
      <c r="F24" s="920" t="s">
        <v>1113</v>
      </c>
      <c r="K24" s="930" t="s">
        <v>1112</v>
      </c>
      <c r="L24" s="920" t="s">
        <v>1114</v>
      </c>
      <c r="S24" s="930" t="s">
        <v>1112</v>
      </c>
      <c r="T24" s="920" t="s">
        <v>1115</v>
      </c>
    </row>
    <row r="25" spans="1:20" ht="21" customHeight="1">
      <c r="B25" s="933"/>
      <c r="D25" s="930"/>
      <c r="E25" s="930" t="s">
        <v>1112</v>
      </c>
      <c r="F25" s="920" t="s">
        <v>1116</v>
      </c>
      <c r="K25" s="930" t="s">
        <v>1112</v>
      </c>
      <c r="L25" s="920" t="s">
        <v>1117</v>
      </c>
    </row>
    <row r="26" spans="1:20" ht="21" customHeight="1">
      <c r="B26" s="933"/>
      <c r="D26" s="930">
        <v>3</v>
      </c>
      <c r="E26" s="923" t="s">
        <v>1118</v>
      </c>
    </row>
    <row r="27" spans="1:20" ht="21" customHeight="1">
      <c r="B27" s="933"/>
      <c r="D27" s="937"/>
      <c r="E27" s="936" t="s">
        <v>1112</v>
      </c>
      <c r="F27" s="934" t="s">
        <v>1119</v>
      </c>
      <c r="G27" s="935"/>
    </row>
    <row r="28" spans="1:20" ht="21" customHeight="1" thickBot="1">
      <c r="A28" s="923"/>
      <c r="B28" s="932"/>
      <c r="C28" s="923"/>
      <c r="D28" s="923"/>
      <c r="E28" s="923"/>
      <c r="F28" s="923"/>
      <c r="G28" s="923"/>
      <c r="H28" s="923"/>
      <c r="I28" s="923"/>
      <c r="J28" s="923"/>
      <c r="K28" s="923"/>
      <c r="L28" s="923"/>
    </row>
    <row r="29" spans="1:20" ht="21" customHeight="1" thickBot="1">
      <c r="A29" s="924" t="s">
        <v>1120</v>
      </c>
      <c r="B29" s="925" t="s">
        <v>1121</v>
      </c>
      <c r="C29" s="926"/>
      <c r="D29" s="926"/>
      <c r="E29" s="926"/>
      <c r="F29" s="926"/>
      <c r="G29" s="926"/>
      <c r="H29" s="926"/>
      <c r="I29" s="926"/>
      <c r="J29" s="926"/>
      <c r="K29" s="927"/>
      <c r="L29" s="923"/>
    </row>
    <row r="30" spans="1:20" ht="21" customHeight="1">
      <c r="A30" s="923"/>
      <c r="B30" s="932"/>
      <c r="C30" s="930" t="s">
        <v>1093</v>
      </c>
      <c r="D30" s="923" t="s">
        <v>1122</v>
      </c>
      <c r="E30" s="923"/>
      <c r="F30" s="923"/>
      <c r="G30" s="923"/>
      <c r="H30" s="923"/>
      <c r="I30" s="923"/>
      <c r="J30" s="923"/>
      <c r="K30" s="923"/>
      <c r="L30" s="923"/>
    </row>
    <row r="31" spans="1:20" ht="21" customHeight="1">
      <c r="A31" s="923"/>
      <c r="B31" s="932"/>
      <c r="C31" s="930"/>
      <c r="D31" s="930">
        <v>1</v>
      </c>
      <c r="E31" s="923" t="s">
        <v>1123</v>
      </c>
    </row>
    <row r="32" spans="1:20" ht="21" customHeight="1">
      <c r="A32" s="923"/>
      <c r="B32" s="932"/>
      <c r="C32" s="930"/>
      <c r="D32" s="930">
        <v>2</v>
      </c>
      <c r="E32" s="923" t="s">
        <v>1124</v>
      </c>
    </row>
    <row r="33" spans="1:16" ht="21" customHeight="1" thickBot="1">
      <c r="A33" s="923"/>
      <c r="B33" s="932"/>
      <c r="C33" s="923"/>
      <c r="D33" s="923"/>
      <c r="E33" s="923"/>
      <c r="F33" s="923"/>
      <c r="G33" s="923"/>
      <c r="H33" s="923"/>
      <c r="I33" s="923"/>
      <c r="J33" s="923"/>
      <c r="K33" s="923"/>
    </row>
    <row r="34" spans="1:16" ht="21" customHeight="1" thickBot="1">
      <c r="A34" s="924" t="s">
        <v>1125</v>
      </c>
      <c r="B34" s="925" t="s">
        <v>1126</v>
      </c>
      <c r="C34" s="926"/>
      <c r="D34" s="926"/>
      <c r="E34" s="926"/>
      <c r="F34" s="926"/>
      <c r="G34" s="926"/>
      <c r="H34" s="926"/>
      <c r="I34" s="926"/>
      <c r="J34" s="926"/>
      <c r="K34" s="927"/>
    </row>
    <row r="35" spans="1:16" ht="21" customHeight="1">
      <c r="A35" s="923"/>
      <c r="B35" s="923"/>
      <c r="C35" s="930" t="s">
        <v>1093</v>
      </c>
      <c r="D35" s="923" t="s">
        <v>1127</v>
      </c>
      <c r="E35" s="923"/>
      <c r="F35" s="923"/>
      <c r="G35" s="923"/>
      <c r="H35" s="923"/>
      <c r="I35" s="923"/>
      <c r="J35" s="923"/>
      <c r="K35" s="923"/>
    </row>
    <row r="36" spans="1:16" ht="21" customHeight="1">
      <c r="C36" s="920" t="s">
        <v>1128</v>
      </c>
      <c r="F36" s="920" t="s">
        <v>1129</v>
      </c>
    </row>
    <row r="37" spans="1:16" ht="21" customHeight="1">
      <c r="D37" s="920" t="s">
        <v>1130</v>
      </c>
    </row>
    <row r="38" spans="1:16" ht="21" customHeight="1">
      <c r="D38" s="938" t="s">
        <v>1112</v>
      </c>
      <c r="E38" s="920" t="s">
        <v>1131</v>
      </c>
      <c r="L38" s="920" t="s">
        <v>1132</v>
      </c>
    </row>
    <row r="39" spans="1:16" ht="21" customHeight="1">
      <c r="D39" s="938" t="s">
        <v>1112</v>
      </c>
      <c r="E39" s="920" t="s">
        <v>1133</v>
      </c>
      <c r="L39" s="920" t="s">
        <v>1134</v>
      </c>
    </row>
    <row r="40" spans="1:16" ht="21" customHeight="1">
      <c r="D40" s="938" t="s">
        <v>1112</v>
      </c>
      <c r="E40" s="1020" t="s">
        <v>1215</v>
      </c>
      <c r="L40" s="1020" t="s">
        <v>1216</v>
      </c>
    </row>
    <row r="41" spans="1:16" ht="21" customHeight="1">
      <c r="D41" s="938" t="s">
        <v>1112</v>
      </c>
      <c r="E41" s="1020" t="s">
        <v>1217</v>
      </c>
      <c r="L41" s="920" t="s">
        <v>1137</v>
      </c>
    </row>
    <row r="42" spans="1:16" ht="21" customHeight="1">
      <c r="C42" s="920" t="s">
        <v>1135</v>
      </c>
      <c r="F42" s="920" t="s">
        <v>1136</v>
      </c>
    </row>
    <row r="43" spans="1:16" ht="21" customHeight="1">
      <c r="D43" s="920" t="s">
        <v>1137</v>
      </c>
      <c r="O43" s="938" t="s">
        <v>1138</v>
      </c>
      <c r="P43" s="920" t="s">
        <v>1139</v>
      </c>
    </row>
    <row r="44" spans="1:16" ht="21" customHeight="1" thickBot="1"/>
    <row r="45" spans="1:16" ht="21" customHeight="1" thickBot="1">
      <c r="A45" s="924" t="s">
        <v>1140</v>
      </c>
      <c r="B45" s="925" t="s">
        <v>1141</v>
      </c>
      <c r="C45" s="926"/>
      <c r="D45" s="926"/>
      <c r="E45" s="926"/>
      <c r="F45" s="926"/>
      <c r="G45" s="926"/>
      <c r="H45" s="926"/>
      <c r="I45" s="926"/>
      <c r="J45" s="926"/>
      <c r="K45" s="927"/>
    </row>
    <row r="46" spans="1:16" ht="21" customHeight="1">
      <c r="C46" s="930" t="s">
        <v>1093</v>
      </c>
      <c r="D46" s="923" t="s">
        <v>1142</v>
      </c>
      <c r="E46" s="923"/>
    </row>
    <row r="47" spans="1:16" ht="21" customHeight="1">
      <c r="D47" s="920">
        <v>1</v>
      </c>
      <c r="E47" s="920" t="s">
        <v>1143</v>
      </c>
    </row>
    <row r="48" spans="1:16" ht="21" customHeight="1">
      <c r="E48" s="920" t="s">
        <v>1144</v>
      </c>
    </row>
    <row r="49" spans="4:6" s="939" customFormat="1" ht="21" customHeight="1">
      <c r="E49" s="940" t="s">
        <v>1102</v>
      </c>
      <c r="F49" s="939" t="s">
        <v>1145</v>
      </c>
    </row>
    <row r="50" spans="4:6" ht="21" customHeight="1">
      <c r="D50" s="920">
        <v>2</v>
      </c>
      <c r="E50" s="920" t="s">
        <v>1146</v>
      </c>
    </row>
    <row r="51" spans="4:6" ht="21" customHeight="1">
      <c r="E51" s="920" t="s">
        <v>1147</v>
      </c>
    </row>
    <row r="52" spans="4:6" ht="21" customHeight="1">
      <c r="D52" s="920">
        <v>3</v>
      </c>
      <c r="E52" s="920" t="s">
        <v>1148</v>
      </c>
    </row>
    <row r="53" spans="4:6" ht="21" customHeight="1"/>
    <row r="54" spans="4:6" ht="21" customHeight="1"/>
    <row r="55" spans="4:6" ht="21" customHeight="1"/>
    <row r="56" spans="4:6" ht="21" customHeight="1"/>
    <row r="57" spans="4:6" ht="21" customHeight="1"/>
    <row r="58" spans="4:6" ht="21" customHeight="1"/>
    <row r="59" spans="4:6" ht="21" customHeight="1"/>
    <row r="60" spans="4:6" ht="21" customHeight="1"/>
    <row r="61" spans="4:6" ht="21" customHeight="1"/>
    <row r="62" spans="4:6" ht="21" customHeight="1"/>
  </sheetData>
  <phoneticPr fontId="21"/>
  <pageMargins left="0.78740157480314965" right="0.39370078740157483" top="0.59055118110236227" bottom="0.59055118110236227" header="0.51181102362204722" footer="0.51181102362204722"/>
  <pageSetup paperSize="9" scale="7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showGridLines="0" zoomScaleNormal="100" workbookViewId="0">
      <selection activeCell="B3" sqref="B3"/>
    </sheetView>
  </sheetViews>
  <sheetFormatPr defaultColWidth="0" defaultRowHeight="13.5" customHeight="1" zeroHeight="1"/>
  <cols>
    <col min="1" max="1" width="1.125" style="450" customWidth="1"/>
    <col min="2" max="18" width="8.75" style="450" customWidth="1"/>
    <col min="19" max="19" width="1.5" style="450" customWidth="1"/>
    <col min="20" max="16384" width="8.75" style="450" hidden="1"/>
  </cols>
  <sheetData>
    <row r="1" spans="2:18" ht="13.5" customHeight="1">
      <c r="B1" s="644"/>
      <c r="C1" s="644"/>
      <c r="D1" s="644"/>
      <c r="E1" s="644"/>
      <c r="F1" s="644"/>
      <c r="G1" s="644"/>
      <c r="H1" s="644"/>
      <c r="I1" s="644"/>
      <c r="J1" s="644"/>
      <c r="K1" s="644"/>
      <c r="L1" s="644"/>
      <c r="M1" s="644"/>
      <c r="N1" s="644"/>
      <c r="O1" s="644"/>
      <c r="P1" s="644"/>
      <c r="Q1" s="644"/>
      <c r="R1" s="644"/>
    </row>
    <row r="2" spans="2:18" ht="13.5" customHeight="1">
      <c r="B2" s="644"/>
      <c r="C2" s="644"/>
      <c r="D2" s="644"/>
      <c r="E2" s="644"/>
      <c r="F2" s="644"/>
      <c r="G2" s="644"/>
      <c r="H2" s="644"/>
      <c r="I2" s="644"/>
      <c r="J2" s="644"/>
      <c r="K2" s="644"/>
      <c r="L2" s="644"/>
      <c r="M2" s="644"/>
      <c r="N2" s="644"/>
      <c r="O2" s="644"/>
      <c r="P2" s="644"/>
      <c r="Q2" s="644"/>
      <c r="R2" s="644"/>
    </row>
    <row r="3" spans="2:18" ht="13.5" customHeight="1">
      <c r="B3" s="644"/>
      <c r="C3" s="644"/>
      <c r="D3" s="644"/>
      <c r="E3" s="644"/>
      <c r="F3" s="644"/>
      <c r="G3" s="644"/>
      <c r="H3" s="644"/>
      <c r="I3" s="644"/>
      <c r="J3" s="644"/>
      <c r="K3" s="644"/>
      <c r="L3" s="644"/>
      <c r="M3" s="644"/>
      <c r="N3" s="644"/>
      <c r="O3" s="644"/>
      <c r="P3" s="644"/>
      <c r="Q3" s="644"/>
      <c r="R3" s="644"/>
    </row>
    <row r="4" spans="2:18" ht="13.5" customHeight="1">
      <c r="B4" s="644"/>
      <c r="C4" s="644"/>
      <c r="D4" s="644"/>
      <c r="E4" s="644"/>
      <c r="F4" s="644"/>
      <c r="G4" s="644"/>
      <c r="H4" s="644"/>
      <c r="I4" s="644"/>
      <c r="J4" s="644"/>
      <c r="K4" s="644"/>
      <c r="L4" s="644"/>
      <c r="M4" s="644"/>
      <c r="N4" s="644"/>
      <c r="O4" s="644"/>
      <c r="P4" s="644"/>
      <c r="Q4" s="644"/>
      <c r="R4" s="644"/>
    </row>
    <row r="5" spans="2:18" ht="13.5" customHeight="1">
      <c r="B5" s="644"/>
      <c r="C5" s="644"/>
      <c r="D5" s="644"/>
      <c r="E5" s="644"/>
      <c r="F5" s="644"/>
      <c r="G5" s="644"/>
      <c r="H5" s="644"/>
      <c r="I5" s="644"/>
      <c r="J5" s="644"/>
      <c r="K5" s="644"/>
      <c r="L5" s="644"/>
      <c r="M5" s="644"/>
      <c r="N5" s="644"/>
      <c r="O5" s="644"/>
      <c r="P5" s="644"/>
      <c r="Q5" s="644"/>
      <c r="R5" s="644"/>
    </row>
    <row r="6" spans="2:18" ht="13.5" customHeight="1">
      <c r="B6" s="644"/>
      <c r="C6" s="644"/>
      <c r="D6" s="644"/>
      <c r="E6" s="644"/>
      <c r="F6" s="644"/>
      <c r="G6" s="644"/>
      <c r="H6" s="644"/>
      <c r="I6" s="644"/>
      <c r="J6" s="644"/>
      <c r="K6" s="644"/>
      <c r="L6" s="644"/>
      <c r="M6" s="644"/>
      <c r="N6" s="644"/>
      <c r="O6" s="644"/>
      <c r="P6" s="644"/>
      <c r="Q6" s="644"/>
      <c r="R6" s="644"/>
    </row>
    <row r="7" spans="2:18" ht="13.5" customHeight="1">
      <c r="B7" s="644"/>
      <c r="C7" s="644"/>
      <c r="D7" s="644"/>
      <c r="E7" s="644"/>
      <c r="F7" s="644"/>
      <c r="G7" s="644"/>
      <c r="H7" s="644"/>
      <c r="I7" s="644"/>
      <c r="J7" s="644"/>
      <c r="K7" s="644"/>
      <c r="L7" s="644"/>
      <c r="M7" s="644"/>
      <c r="N7" s="644"/>
      <c r="O7" s="644"/>
      <c r="P7" s="644"/>
      <c r="Q7" s="644"/>
      <c r="R7" s="644"/>
    </row>
    <row r="8" spans="2:18" ht="13.5" customHeight="1">
      <c r="B8" s="644"/>
      <c r="C8" s="644"/>
      <c r="D8" s="644"/>
      <c r="E8" s="644"/>
      <c r="F8" s="644"/>
      <c r="G8" s="644"/>
      <c r="H8" s="644"/>
      <c r="I8" s="644"/>
      <c r="J8" s="644"/>
      <c r="K8" s="644"/>
      <c r="L8" s="644"/>
      <c r="M8" s="644"/>
      <c r="N8" s="644"/>
      <c r="O8" s="644"/>
      <c r="P8" s="644"/>
      <c r="Q8" s="644"/>
      <c r="R8" s="644"/>
    </row>
    <row r="9" spans="2:18" ht="13.5" customHeight="1">
      <c r="B9" s="644"/>
      <c r="C9" s="644"/>
      <c r="D9" s="644"/>
      <c r="E9" s="644"/>
      <c r="F9" s="644"/>
      <c r="G9" s="644"/>
      <c r="H9" s="644"/>
      <c r="I9" s="644"/>
      <c r="J9" s="644"/>
      <c r="K9" s="644"/>
      <c r="L9" s="644"/>
      <c r="M9" s="644"/>
      <c r="N9" s="644"/>
      <c r="O9" s="644"/>
      <c r="P9" s="644"/>
      <c r="Q9" s="644"/>
      <c r="R9" s="644"/>
    </row>
    <row r="10" spans="2:18" ht="13.5" customHeight="1">
      <c r="B10" s="644"/>
      <c r="C10" s="644"/>
      <c r="D10" s="644"/>
      <c r="E10" s="644"/>
      <c r="F10" s="644"/>
      <c r="G10" s="644"/>
      <c r="H10" s="644"/>
      <c r="I10" s="644"/>
      <c r="J10" s="644"/>
      <c r="K10" s="644"/>
      <c r="L10" s="644"/>
      <c r="M10" s="644"/>
      <c r="N10" s="644"/>
      <c r="O10" s="644"/>
      <c r="P10" s="644"/>
      <c r="Q10" s="644"/>
      <c r="R10" s="644"/>
    </row>
    <row r="11" spans="2:18" ht="13.5" customHeight="1">
      <c r="B11" s="644"/>
      <c r="C11" s="644"/>
      <c r="D11" s="644"/>
      <c r="E11" s="644"/>
      <c r="F11" s="644"/>
      <c r="G11" s="644"/>
      <c r="H11" s="644"/>
      <c r="I11" s="644"/>
      <c r="J11" s="644"/>
      <c r="K11" s="644"/>
      <c r="L11" s="644"/>
      <c r="M11" s="644"/>
      <c r="N11" s="644"/>
      <c r="O11" s="644"/>
      <c r="P11" s="644"/>
      <c r="Q11" s="644"/>
      <c r="R11" s="644"/>
    </row>
    <row r="12" spans="2:18" ht="13.5" customHeight="1">
      <c r="B12" s="644"/>
      <c r="C12" s="644"/>
      <c r="D12" s="644"/>
      <c r="E12" s="644"/>
      <c r="F12" s="644"/>
      <c r="G12" s="644"/>
      <c r="H12" s="644"/>
      <c r="I12" s="644"/>
      <c r="J12" s="644"/>
      <c r="K12" s="644"/>
      <c r="L12" s="644"/>
      <c r="M12" s="644"/>
      <c r="N12" s="644"/>
      <c r="O12" s="644"/>
      <c r="P12" s="644"/>
      <c r="Q12" s="644"/>
      <c r="R12" s="644"/>
    </row>
    <row r="13" spans="2:18" ht="18.75">
      <c r="B13" s="644"/>
      <c r="C13" s="644"/>
      <c r="D13" s="644"/>
      <c r="E13" s="645"/>
      <c r="F13" s="644"/>
      <c r="G13" s="644"/>
      <c r="H13" s="644"/>
      <c r="I13" s="644"/>
      <c r="J13" s="644"/>
      <c r="K13" s="644"/>
      <c r="L13" s="644"/>
      <c r="M13" s="644"/>
      <c r="N13" s="644"/>
      <c r="O13" s="644"/>
      <c r="P13" s="644"/>
      <c r="Q13" s="644"/>
      <c r="R13" s="644"/>
    </row>
    <row r="14" spans="2:18" ht="13.5" customHeight="1">
      <c r="B14" s="644"/>
      <c r="C14" s="644"/>
      <c r="D14" s="644"/>
      <c r="E14" s="644"/>
      <c r="F14" s="644"/>
      <c r="G14" s="644"/>
      <c r="H14" s="644"/>
      <c r="I14" s="644"/>
      <c r="J14" s="644"/>
      <c r="K14" s="644"/>
      <c r="L14" s="644"/>
      <c r="M14" s="644"/>
      <c r="N14" s="644"/>
      <c r="O14" s="644"/>
      <c r="P14" s="644"/>
      <c r="Q14" s="644"/>
      <c r="R14" s="644"/>
    </row>
    <row r="15" spans="2:18" ht="13.5" customHeight="1">
      <c r="B15" s="644"/>
      <c r="C15" s="644"/>
      <c r="D15" s="644"/>
      <c r="E15" s="644"/>
      <c r="F15" s="644"/>
      <c r="G15" s="644"/>
      <c r="H15" s="644"/>
      <c r="I15" s="644"/>
      <c r="J15" s="644"/>
      <c r="K15" s="644"/>
      <c r="L15" s="644"/>
      <c r="M15" s="644"/>
      <c r="N15" s="644"/>
      <c r="O15" s="644"/>
      <c r="P15" s="644"/>
      <c r="Q15" s="644"/>
      <c r="R15" s="644"/>
    </row>
    <row r="16" spans="2:18" ht="13.5" customHeight="1">
      <c r="B16" s="644"/>
      <c r="C16" s="644"/>
      <c r="D16" s="644"/>
      <c r="E16" s="644"/>
      <c r="F16" s="644"/>
      <c r="G16" s="644"/>
      <c r="H16" s="644"/>
      <c r="I16" s="644"/>
      <c r="J16" s="644"/>
      <c r="K16" s="644"/>
      <c r="L16" s="644"/>
      <c r="M16" s="644"/>
      <c r="N16" s="644"/>
      <c r="O16" s="644"/>
      <c r="P16" s="644"/>
      <c r="Q16" s="644"/>
      <c r="R16" s="644"/>
    </row>
    <row r="17" spans="2:18" ht="13.5" customHeight="1">
      <c r="B17" s="644"/>
      <c r="C17" s="644"/>
      <c r="D17" s="644"/>
      <c r="E17" s="644"/>
      <c r="F17" s="644"/>
      <c r="G17" s="644"/>
      <c r="H17" s="644"/>
      <c r="I17" s="644"/>
      <c r="J17" s="644"/>
      <c r="K17" s="644"/>
      <c r="L17" s="644"/>
      <c r="M17" s="644"/>
      <c r="N17" s="644"/>
      <c r="O17" s="644"/>
      <c r="P17" s="644"/>
      <c r="Q17" s="644"/>
      <c r="R17" s="644"/>
    </row>
    <row r="18" spans="2:18" ht="13.5" customHeight="1">
      <c r="B18" s="644"/>
      <c r="C18" s="644"/>
      <c r="D18" s="644"/>
      <c r="E18" s="644"/>
      <c r="F18" s="644"/>
      <c r="G18" s="644"/>
      <c r="H18" s="644"/>
      <c r="I18" s="644"/>
      <c r="J18" s="644"/>
      <c r="K18" s="644"/>
      <c r="L18" s="644"/>
      <c r="M18" s="644"/>
      <c r="N18" s="644"/>
      <c r="O18" s="644"/>
      <c r="P18" s="644"/>
      <c r="Q18" s="644"/>
      <c r="R18" s="644"/>
    </row>
    <row r="19" spans="2:18" ht="13.5" customHeight="1">
      <c r="B19" s="644"/>
      <c r="C19" s="644"/>
      <c r="D19" s="644"/>
      <c r="E19" s="644"/>
      <c r="F19" s="644"/>
      <c r="G19" s="644"/>
      <c r="H19" s="644"/>
      <c r="I19" s="644"/>
      <c r="J19" s="644"/>
      <c r="K19" s="644"/>
      <c r="L19" s="644"/>
      <c r="M19" s="644"/>
      <c r="N19" s="644"/>
      <c r="O19" s="644"/>
      <c r="P19" s="644"/>
      <c r="Q19" s="644"/>
      <c r="R19" s="644"/>
    </row>
    <row r="20" spans="2:18" ht="13.5" customHeight="1">
      <c r="B20" s="644"/>
      <c r="C20" s="644"/>
      <c r="D20" s="644"/>
      <c r="E20" s="644"/>
      <c r="F20" s="644"/>
      <c r="G20" s="644"/>
      <c r="H20" s="644"/>
      <c r="I20" s="644"/>
      <c r="J20" s="644"/>
      <c r="K20" s="644"/>
      <c r="L20" s="644"/>
      <c r="M20" s="644"/>
      <c r="N20" s="644"/>
      <c r="O20" s="644"/>
      <c r="P20" s="644"/>
      <c r="Q20" s="644"/>
      <c r="R20" s="644"/>
    </row>
    <row r="21" spans="2:18" ht="13.5" customHeight="1">
      <c r="B21" s="644"/>
      <c r="C21" s="644"/>
      <c r="D21" s="644"/>
      <c r="E21" s="644"/>
      <c r="F21" s="644"/>
      <c r="G21" s="644"/>
      <c r="H21" s="644"/>
      <c r="I21" s="644"/>
      <c r="J21" s="644"/>
      <c r="K21" s="644"/>
      <c r="L21" s="644"/>
      <c r="M21" s="644"/>
      <c r="N21" s="644"/>
      <c r="O21" s="644"/>
      <c r="P21" s="644"/>
      <c r="Q21" s="644"/>
      <c r="R21" s="644"/>
    </row>
    <row r="22" spans="2:18" ht="13.5" customHeight="1">
      <c r="B22" s="644"/>
      <c r="C22" s="644"/>
      <c r="D22" s="644"/>
      <c r="E22" s="644"/>
      <c r="F22" s="644"/>
      <c r="G22" s="644"/>
      <c r="H22" s="644"/>
      <c r="I22" s="644"/>
      <c r="J22" s="644"/>
      <c r="K22" s="644"/>
      <c r="L22" s="644"/>
      <c r="M22" s="644"/>
      <c r="N22" s="644"/>
      <c r="O22" s="644"/>
      <c r="P22" s="644"/>
      <c r="Q22" s="644"/>
      <c r="R22" s="644"/>
    </row>
    <row r="23" spans="2:18" ht="13.5" customHeight="1">
      <c r="B23" s="644"/>
      <c r="C23" s="644"/>
      <c r="D23" s="644"/>
      <c r="E23" s="644"/>
      <c r="F23" s="644"/>
      <c r="G23" s="644"/>
      <c r="H23" s="644"/>
      <c r="I23" s="644"/>
      <c r="J23" s="644"/>
      <c r="K23" s="644"/>
      <c r="L23" s="644"/>
      <c r="M23" s="644"/>
      <c r="N23" s="644"/>
      <c r="O23" s="644"/>
      <c r="P23" s="644"/>
      <c r="Q23" s="644"/>
      <c r="R23" s="644"/>
    </row>
    <row r="24" spans="2:18" ht="13.5" customHeight="1">
      <c r="B24" s="644"/>
      <c r="C24" s="644"/>
      <c r="D24" s="644"/>
      <c r="E24" s="644"/>
      <c r="F24" s="644"/>
      <c r="G24" s="644"/>
      <c r="H24" s="644"/>
      <c r="I24" s="644"/>
      <c r="J24" s="644"/>
      <c r="K24" s="644"/>
      <c r="L24" s="644"/>
      <c r="M24" s="644"/>
      <c r="N24" s="644"/>
      <c r="O24" s="644"/>
      <c r="P24" s="644"/>
      <c r="Q24" s="644"/>
      <c r="R24" s="644"/>
    </row>
    <row r="25" spans="2:18" ht="13.5" customHeight="1">
      <c r="B25" s="644"/>
      <c r="C25" s="644"/>
      <c r="D25" s="644"/>
      <c r="E25" s="644"/>
      <c r="F25" s="644"/>
      <c r="G25" s="644"/>
      <c r="H25" s="644"/>
      <c r="I25" s="644"/>
      <c r="J25" s="644"/>
      <c r="K25" s="644"/>
      <c r="L25" s="644"/>
      <c r="M25" s="644"/>
      <c r="N25" s="644"/>
      <c r="O25" s="644"/>
      <c r="P25" s="644"/>
      <c r="Q25" s="644"/>
      <c r="R25" s="644"/>
    </row>
    <row r="26" spans="2:18" ht="13.5" customHeight="1">
      <c r="B26" s="644"/>
      <c r="C26" s="644"/>
      <c r="D26" s="644"/>
      <c r="E26" s="644"/>
      <c r="F26" s="644"/>
      <c r="G26" s="644"/>
      <c r="H26" s="644"/>
      <c r="I26" s="644"/>
      <c r="J26" s="644"/>
      <c r="K26" s="644"/>
      <c r="L26" s="644"/>
      <c r="M26" s="644"/>
      <c r="N26" s="644"/>
      <c r="O26" s="644"/>
      <c r="P26" s="644"/>
      <c r="Q26" s="644"/>
      <c r="R26" s="644"/>
    </row>
    <row r="27" spans="2:18" ht="13.5" customHeight="1">
      <c r="B27" s="644"/>
      <c r="C27" s="644"/>
      <c r="D27" s="644"/>
      <c r="E27" s="644"/>
      <c r="F27" s="644"/>
      <c r="G27" s="644"/>
      <c r="H27" s="644"/>
      <c r="I27" s="644"/>
      <c r="J27" s="644"/>
      <c r="K27" s="644"/>
      <c r="L27" s="644"/>
      <c r="M27" s="644"/>
      <c r="N27" s="644"/>
      <c r="O27" s="644"/>
      <c r="P27" s="644"/>
      <c r="Q27" s="644"/>
      <c r="R27" s="644"/>
    </row>
    <row r="28" spans="2:18" ht="13.5" customHeight="1">
      <c r="B28" s="644"/>
      <c r="C28" s="644"/>
      <c r="D28" s="644"/>
      <c r="E28" s="644"/>
      <c r="F28" s="644"/>
      <c r="G28" s="644"/>
      <c r="H28" s="644"/>
      <c r="I28" s="644"/>
      <c r="J28" s="644"/>
      <c r="K28" s="644"/>
      <c r="L28" s="644"/>
      <c r="M28" s="644"/>
      <c r="N28" s="644"/>
      <c r="O28" s="644"/>
      <c r="P28" s="644"/>
      <c r="Q28" s="644"/>
      <c r="R28" s="644"/>
    </row>
    <row r="29" spans="2:18" ht="13.5" customHeight="1">
      <c r="B29" s="644"/>
      <c r="C29" s="644"/>
      <c r="D29" s="644"/>
      <c r="E29" s="644"/>
      <c r="F29" s="644"/>
      <c r="G29" s="644"/>
      <c r="H29" s="644"/>
      <c r="I29" s="644"/>
      <c r="J29" s="644"/>
      <c r="K29" s="644"/>
      <c r="L29" s="644"/>
      <c r="M29" s="644"/>
      <c r="N29" s="644"/>
      <c r="O29" s="644"/>
      <c r="P29" s="644"/>
      <c r="Q29" s="644"/>
      <c r="R29" s="644"/>
    </row>
    <row r="30" spans="2:18" ht="13.5" customHeight="1">
      <c r="B30" s="644"/>
      <c r="C30" s="644"/>
      <c r="D30" s="644"/>
      <c r="E30" s="644"/>
      <c r="F30" s="644"/>
      <c r="G30" s="644"/>
      <c r="H30" s="644"/>
      <c r="I30" s="644"/>
      <c r="J30" s="644"/>
      <c r="K30" s="644"/>
      <c r="L30" s="644"/>
      <c r="M30" s="644"/>
      <c r="N30" s="644"/>
      <c r="O30" s="644"/>
      <c r="P30" s="644"/>
      <c r="Q30" s="644"/>
      <c r="R30" s="644"/>
    </row>
    <row r="31" spans="2:18" ht="13.5" customHeight="1">
      <c r="B31" s="644"/>
      <c r="C31" s="644"/>
      <c r="D31" s="644"/>
      <c r="E31" s="644"/>
      <c r="F31" s="644"/>
      <c r="G31" s="644"/>
      <c r="H31" s="644"/>
      <c r="I31" s="644"/>
      <c r="J31" s="644"/>
      <c r="K31" s="644"/>
      <c r="L31" s="644"/>
      <c r="M31" s="644"/>
      <c r="N31" s="644"/>
      <c r="O31" s="644"/>
      <c r="P31" s="644"/>
      <c r="Q31" s="644"/>
      <c r="R31" s="644"/>
    </row>
    <row r="32" spans="2:18" ht="13.5" customHeight="1">
      <c r="B32" s="644"/>
      <c r="C32" s="644"/>
      <c r="D32" s="644"/>
      <c r="E32" s="644"/>
      <c r="F32" s="644"/>
      <c r="G32" s="644"/>
      <c r="H32" s="644"/>
      <c r="I32" s="644"/>
      <c r="J32" s="644"/>
      <c r="K32" s="644"/>
      <c r="L32" s="644"/>
      <c r="M32" s="644"/>
      <c r="N32" s="644"/>
      <c r="O32" s="644"/>
      <c r="P32" s="644"/>
      <c r="Q32" s="644"/>
      <c r="R32" s="644"/>
    </row>
    <row r="33" spans="2:18" ht="13.5" customHeight="1">
      <c r="B33" s="644"/>
      <c r="C33" s="644"/>
      <c r="D33" s="644"/>
      <c r="E33" s="644"/>
      <c r="F33" s="644"/>
      <c r="G33" s="644"/>
      <c r="H33" s="644"/>
      <c r="I33" s="644"/>
      <c r="J33" s="644"/>
      <c r="K33" s="644"/>
      <c r="L33" s="644"/>
      <c r="M33" s="644"/>
      <c r="N33" s="644"/>
      <c r="O33" s="644"/>
      <c r="P33" s="644"/>
      <c r="Q33" s="644"/>
      <c r="R33" s="644"/>
    </row>
    <row r="34" spans="2:18" ht="13.5" customHeight="1">
      <c r="B34" s="644"/>
      <c r="C34" s="644"/>
      <c r="D34" s="644"/>
      <c r="E34" s="644"/>
      <c r="F34" s="644"/>
      <c r="G34" s="644"/>
      <c r="H34" s="644"/>
      <c r="I34" s="644"/>
      <c r="J34" s="644"/>
      <c r="K34" s="644"/>
      <c r="L34" s="644"/>
      <c r="M34" s="644"/>
      <c r="N34" s="644"/>
      <c r="O34" s="644"/>
      <c r="P34" s="644"/>
      <c r="Q34" s="644"/>
      <c r="R34" s="644"/>
    </row>
    <row r="35" spans="2:18" ht="13.5" customHeight="1">
      <c r="B35" s="644"/>
      <c r="C35" s="644"/>
      <c r="D35" s="644"/>
      <c r="E35" s="644"/>
      <c r="F35" s="644"/>
      <c r="G35" s="644"/>
      <c r="H35" s="644"/>
      <c r="I35" s="644"/>
      <c r="J35" s="644"/>
      <c r="K35" s="644"/>
      <c r="L35" s="644"/>
      <c r="M35" s="644"/>
      <c r="N35" s="644"/>
      <c r="O35" s="644"/>
      <c r="P35" s="644"/>
      <c r="Q35" s="644"/>
      <c r="R35" s="644"/>
    </row>
    <row r="36" spans="2:18" ht="13.5" customHeight="1">
      <c r="B36" s="644"/>
      <c r="C36" s="644"/>
      <c r="D36" s="644"/>
      <c r="E36" s="644"/>
      <c r="F36" s="644"/>
      <c r="G36" s="644"/>
      <c r="H36" s="644"/>
      <c r="I36" s="644"/>
      <c r="J36" s="644"/>
      <c r="K36" s="644"/>
      <c r="L36" s="644"/>
      <c r="M36" s="644"/>
      <c r="N36" s="644"/>
      <c r="O36" s="644"/>
      <c r="P36" s="644"/>
      <c r="Q36" s="644"/>
      <c r="R36" s="644"/>
    </row>
    <row r="37" spans="2:18" ht="13.5" customHeight="1">
      <c r="G37" s="644"/>
      <c r="H37" s="644"/>
      <c r="I37" s="644"/>
      <c r="J37" s="644"/>
      <c r="K37" s="644"/>
      <c r="L37" s="644"/>
      <c r="M37" s="644"/>
      <c r="N37" s="644"/>
      <c r="O37" s="644"/>
      <c r="P37" s="644"/>
      <c r="Q37" s="644"/>
      <c r="R37" s="644"/>
    </row>
    <row r="38" spans="2:18" ht="13.5" hidden="1" customHeight="1">
      <c r="J38" s="644"/>
      <c r="K38" s="644"/>
      <c r="L38" s="644"/>
      <c r="M38" s="644"/>
      <c r="N38" s="644"/>
      <c r="O38" s="644"/>
      <c r="P38" s="644"/>
      <c r="Q38" s="644"/>
      <c r="R38" s="644"/>
    </row>
    <row r="152" ht="13.5" hidden="1" customHeight="1"/>
  </sheetData>
  <phoneticPr fontId="21"/>
  <printOptions horizontalCentered="1"/>
  <pageMargins left="0.59055118110236227" right="0.59055118110236227" top="0.78740157480314965" bottom="0.59055118110236227" header="0.51181102362204722" footer="0.51181102362204722"/>
  <pageSetup paperSize="9" scale="60" orientation="portrait" verticalDpi="4294967293" r:id="rId1"/>
  <headerFooter alignWithMargins="0">
    <oddHeader>&amp;L&amp;F&amp;R&amp;A</oddHeader>
    <oddFooter>&amp;C&amp;P/&amp;N</oddFooter>
  </headerFooter>
  <rowBreaks count="1" manualBreakCount="1">
    <brk id="37"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7"/>
  </sheetPr>
  <dimension ref="A1:T88"/>
  <sheetViews>
    <sheetView topLeftCell="A25" zoomScaleNormal="100" zoomScaleSheetLayoutView="100" workbookViewId="0">
      <selection activeCell="J42" sqref="J42"/>
    </sheetView>
  </sheetViews>
  <sheetFormatPr defaultRowHeight="13.5"/>
  <cols>
    <col min="1" max="1" width="3.625" style="942" customWidth="1"/>
    <col min="2" max="2" width="8.625" style="942" customWidth="1"/>
    <col min="3" max="5" width="3.625" style="942" customWidth="1"/>
    <col min="6" max="17" width="8.625" style="942" customWidth="1"/>
    <col min="18" max="256" width="9" style="942"/>
    <col min="257" max="257" width="3.625" style="942" customWidth="1"/>
    <col min="258" max="258" width="8.625" style="942" customWidth="1"/>
    <col min="259" max="261" width="3.625" style="942" customWidth="1"/>
    <col min="262" max="273" width="8.625" style="942" customWidth="1"/>
    <col min="274" max="512" width="9" style="942"/>
    <col min="513" max="513" width="3.625" style="942" customWidth="1"/>
    <col min="514" max="514" width="8.625" style="942" customWidth="1"/>
    <col min="515" max="517" width="3.625" style="942" customWidth="1"/>
    <col min="518" max="529" width="8.625" style="942" customWidth="1"/>
    <col min="530" max="768" width="9" style="942"/>
    <col min="769" max="769" width="3.625" style="942" customWidth="1"/>
    <col min="770" max="770" width="8.625" style="942" customWidth="1"/>
    <col min="771" max="773" width="3.625" style="942" customWidth="1"/>
    <col min="774" max="785" width="8.625" style="942" customWidth="1"/>
    <col min="786" max="1024" width="9" style="942"/>
    <col min="1025" max="1025" width="3.625" style="942" customWidth="1"/>
    <col min="1026" max="1026" width="8.625" style="942" customWidth="1"/>
    <col min="1027" max="1029" width="3.625" style="942" customWidth="1"/>
    <col min="1030" max="1041" width="8.625" style="942" customWidth="1"/>
    <col min="1042" max="1280" width="9" style="942"/>
    <col min="1281" max="1281" width="3.625" style="942" customWidth="1"/>
    <col min="1282" max="1282" width="8.625" style="942" customWidth="1"/>
    <col min="1283" max="1285" width="3.625" style="942" customWidth="1"/>
    <col min="1286" max="1297" width="8.625" style="942" customWidth="1"/>
    <col min="1298" max="1536" width="9" style="942"/>
    <col min="1537" max="1537" width="3.625" style="942" customWidth="1"/>
    <col min="1538" max="1538" width="8.625" style="942" customWidth="1"/>
    <col min="1539" max="1541" width="3.625" style="942" customWidth="1"/>
    <col min="1542" max="1553" width="8.625" style="942" customWidth="1"/>
    <col min="1554" max="1792" width="9" style="942"/>
    <col min="1793" max="1793" width="3.625" style="942" customWidth="1"/>
    <col min="1794" max="1794" width="8.625" style="942" customWidth="1"/>
    <col min="1795" max="1797" width="3.625" style="942" customWidth="1"/>
    <col min="1798" max="1809" width="8.625" style="942" customWidth="1"/>
    <col min="1810" max="2048" width="9" style="942"/>
    <col min="2049" max="2049" width="3.625" style="942" customWidth="1"/>
    <col min="2050" max="2050" width="8.625" style="942" customWidth="1"/>
    <col min="2051" max="2053" width="3.625" style="942" customWidth="1"/>
    <col min="2054" max="2065" width="8.625" style="942" customWidth="1"/>
    <col min="2066" max="2304" width="9" style="942"/>
    <col min="2305" max="2305" width="3.625" style="942" customWidth="1"/>
    <col min="2306" max="2306" width="8.625" style="942" customWidth="1"/>
    <col min="2307" max="2309" width="3.625" style="942" customWidth="1"/>
    <col min="2310" max="2321" width="8.625" style="942" customWidth="1"/>
    <col min="2322" max="2560" width="9" style="942"/>
    <col min="2561" max="2561" width="3.625" style="942" customWidth="1"/>
    <col min="2562" max="2562" width="8.625" style="942" customWidth="1"/>
    <col min="2563" max="2565" width="3.625" style="942" customWidth="1"/>
    <col min="2566" max="2577" width="8.625" style="942" customWidth="1"/>
    <col min="2578" max="2816" width="9" style="942"/>
    <col min="2817" max="2817" width="3.625" style="942" customWidth="1"/>
    <col min="2818" max="2818" width="8.625" style="942" customWidth="1"/>
    <col min="2819" max="2821" width="3.625" style="942" customWidth="1"/>
    <col min="2822" max="2833" width="8.625" style="942" customWidth="1"/>
    <col min="2834" max="3072" width="9" style="942"/>
    <col min="3073" max="3073" width="3.625" style="942" customWidth="1"/>
    <col min="3074" max="3074" width="8.625" style="942" customWidth="1"/>
    <col min="3075" max="3077" width="3.625" style="942" customWidth="1"/>
    <col min="3078" max="3089" width="8.625" style="942" customWidth="1"/>
    <col min="3090" max="3328" width="9" style="942"/>
    <col min="3329" max="3329" width="3.625" style="942" customWidth="1"/>
    <col min="3330" max="3330" width="8.625" style="942" customWidth="1"/>
    <col min="3331" max="3333" width="3.625" style="942" customWidth="1"/>
    <col min="3334" max="3345" width="8.625" style="942" customWidth="1"/>
    <col min="3346" max="3584" width="9" style="942"/>
    <col min="3585" max="3585" width="3.625" style="942" customWidth="1"/>
    <col min="3586" max="3586" width="8.625" style="942" customWidth="1"/>
    <col min="3587" max="3589" width="3.625" style="942" customWidth="1"/>
    <col min="3590" max="3601" width="8.625" style="942" customWidth="1"/>
    <col min="3602" max="3840" width="9" style="942"/>
    <col min="3841" max="3841" width="3.625" style="942" customWidth="1"/>
    <col min="3842" max="3842" width="8.625" style="942" customWidth="1"/>
    <col min="3843" max="3845" width="3.625" style="942" customWidth="1"/>
    <col min="3846" max="3857" width="8.625" style="942" customWidth="1"/>
    <col min="3858" max="4096" width="9" style="942"/>
    <col min="4097" max="4097" width="3.625" style="942" customWidth="1"/>
    <col min="4098" max="4098" width="8.625" style="942" customWidth="1"/>
    <col min="4099" max="4101" width="3.625" style="942" customWidth="1"/>
    <col min="4102" max="4113" width="8.625" style="942" customWidth="1"/>
    <col min="4114" max="4352" width="9" style="942"/>
    <col min="4353" max="4353" width="3.625" style="942" customWidth="1"/>
    <col min="4354" max="4354" width="8.625" style="942" customWidth="1"/>
    <col min="4355" max="4357" width="3.625" style="942" customWidth="1"/>
    <col min="4358" max="4369" width="8.625" style="942" customWidth="1"/>
    <col min="4370" max="4608" width="9" style="942"/>
    <col min="4609" max="4609" width="3.625" style="942" customWidth="1"/>
    <col min="4610" max="4610" width="8.625" style="942" customWidth="1"/>
    <col min="4611" max="4613" width="3.625" style="942" customWidth="1"/>
    <col min="4614" max="4625" width="8.625" style="942" customWidth="1"/>
    <col min="4626" max="4864" width="9" style="942"/>
    <col min="4865" max="4865" width="3.625" style="942" customWidth="1"/>
    <col min="4866" max="4866" width="8.625" style="942" customWidth="1"/>
    <col min="4867" max="4869" width="3.625" style="942" customWidth="1"/>
    <col min="4870" max="4881" width="8.625" style="942" customWidth="1"/>
    <col min="4882" max="5120" width="9" style="942"/>
    <col min="5121" max="5121" width="3.625" style="942" customWidth="1"/>
    <col min="5122" max="5122" width="8.625" style="942" customWidth="1"/>
    <col min="5123" max="5125" width="3.625" style="942" customWidth="1"/>
    <col min="5126" max="5137" width="8.625" style="942" customWidth="1"/>
    <col min="5138" max="5376" width="9" style="942"/>
    <col min="5377" max="5377" width="3.625" style="942" customWidth="1"/>
    <col min="5378" max="5378" width="8.625" style="942" customWidth="1"/>
    <col min="5379" max="5381" width="3.625" style="942" customWidth="1"/>
    <col min="5382" max="5393" width="8.625" style="942" customWidth="1"/>
    <col min="5394" max="5632" width="9" style="942"/>
    <col min="5633" max="5633" width="3.625" style="942" customWidth="1"/>
    <col min="5634" max="5634" width="8.625" style="942" customWidth="1"/>
    <col min="5635" max="5637" width="3.625" style="942" customWidth="1"/>
    <col min="5638" max="5649" width="8.625" style="942" customWidth="1"/>
    <col min="5650" max="5888" width="9" style="942"/>
    <col min="5889" max="5889" width="3.625" style="942" customWidth="1"/>
    <col min="5890" max="5890" width="8.625" style="942" customWidth="1"/>
    <col min="5891" max="5893" width="3.625" style="942" customWidth="1"/>
    <col min="5894" max="5905" width="8.625" style="942" customWidth="1"/>
    <col min="5906" max="6144" width="9" style="942"/>
    <col min="6145" max="6145" width="3.625" style="942" customWidth="1"/>
    <col min="6146" max="6146" width="8.625" style="942" customWidth="1"/>
    <col min="6147" max="6149" width="3.625" style="942" customWidth="1"/>
    <col min="6150" max="6161" width="8.625" style="942" customWidth="1"/>
    <col min="6162" max="6400" width="9" style="942"/>
    <col min="6401" max="6401" width="3.625" style="942" customWidth="1"/>
    <col min="6402" max="6402" width="8.625" style="942" customWidth="1"/>
    <col min="6403" max="6405" width="3.625" style="942" customWidth="1"/>
    <col min="6406" max="6417" width="8.625" style="942" customWidth="1"/>
    <col min="6418" max="6656" width="9" style="942"/>
    <col min="6657" max="6657" width="3.625" style="942" customWidth="1"/>
    <col min="6658" max="6658" width="8.625" style="942" customWidth="1"/>
    <col min="6659" max="6661" width="3.625" style="942" customWidth="1"/>
    <col min="6662" max="6673" width="8.625" style="942" customWidth="1"/>
    <col min="6674" max="6912" width="9" style="942"/>
    <col min="6913" max="6913" width="3.625" style="942" customWidth="1"/>
    <col min="6914" max="6914" width="8.625" style="942" customWidth="1"/>
    <col min="6915" max="6917" width="3.625" style="942" customWidth="1"/>
    <col min="6918" max="6929" width="8.625" style="942" customWidth="1"/>
    <col min="6930" max="7168" width="9" style="942"/>
    <col min="7169" max="7169" width="3.625" style="942" customWidth="1"/>
    <col min="7170" max="7170" width="8.625" style="942" customWidth="1"/>
    <col min="7171" max="7173" width="3.625" style="942" customWidth="1"/>
    <col min="7174" max="7185" width="8.625" style="942" customWidth="1"/>
    <col min="7186" max="7424" width="9" style="942"/>
    <col min="7425" max="7425" width="3.625" style="942" customWidth="1"/>
    <col min="7426" max="7426" width="8.625" style="942" customWidth="1"/>
    <col min="7427" max="7429" width="3.625" style="942" customWidth="1"/>
    <col min="7430" max="7441" width="8.625" style="942" customWidth="1"/>
    <col min="7442" max="7680" width="9" style="942"/>
    <col min="7681" max="7681" width="3.625" style="942" customWidth="1"/>
    <col min="7682" max="7682" width="8.625" style="942" customWidth="1"/>
    <col min="7683" max="7685" width="3.625" style="942" customWidth="1"/>
    <col min="7686" max="7697" width="8.625" style="942" customWidth="1"/>
    <col min="7698" max="7936" width="9" style="942"/>
    <col min="7937" max="7937" width="3.625" style="942" customWidth="1"/>
    <col min="7938" max="7938" width="8.625" style="942" customWidth="1"/>
    <col min="7939" max="7941" width="3.625" style="942" customWidth="1"/>
    <col min="7942" max="7953" width="8.625" style="942" customWidth="1"/>
    <col min="7954" max="8192" width="9" style="942"/>
    <col min="8193" max="8193" width="3.625" style="942" customWidth="1"/>
    <col min="8194" max="8194" width="8.625" style="942" customWidth="1"/>
    <col min="8195" max="8197" width="3.625" style="942" customWidth="1"/>
    <col min="8198" max="8209" width="8.625" style="942" customWidth="1"/>
    <col min="8210" max="8448" width="9" style="942"/>
    <col min="8449" max="8449" width="3.625" style="942" customWidth="1"/>
    <col min="8450" max="8450" width="8.625" style="942" customWidth="1"/>
    <col min="8451" max="8453" width="3.625" style="942" customWidth="1"/>
    <col min="8454" max="8465" width="8.625" style="942" customWidth="1"/>
    <col min="8466" max="8704" width="9" style="942"/>
    <col min="8705" max="8705" width="3.625" style="942" customWidth="1"/>
    <col min="8706" max="8706" width="8.625" style="942" customWidth="1"/>
    <col min="8707" max="8709" width="3.625" style="942" customWidth="1"/>
    <col min="8710" max="8721" width="8.625" style="942" customWidth="1"/>
    <col min="8722" max="8960" width="9" style="942"/>
    <col min="8961" max="8961" width="3.625" style="942" customWidth="1"/>
    <col min="8962" max="8962" width="8.625" style="942" customWidth="1"/>
    <col min="8963" max="8965" width="3.625" style="942" customWidth="1"/>
    <col min="8966" max="8977" width="8.625" style="942" customWidth="1"/>
    <col min="8978" max="9216" width="9" style="942"/>
    <col min="9217" max="9217" width="3.625" style="942" customWidth="1"/>
    <col min="9218" max="9218" width="8.625" style="942" customWidth="1"/>
    <col min="9219" max="9221" width="3.625" style="942" customWidth="1"/>
    <col min="9222" max="9233" width="8.625" style="942" customWidth="1"/>
    <col min="9234" max="9472" width="9" style="942"/>
    <col min="9473" max="9473" width="3.625" style="942" customWidth="1"/>
    <col min="9474" max="9474" width="8.625" style="942" customWidth="1"/>
    <col min="9475" max="9477" width="3.625" style="942" customWidth="1"/>
    <col min="9478" max="9489" width="8.625" style="942" customWidth="1"/>
    <col min="9490" max="9728" width="9" style="942"/>
    <col min="9729" max="9729" width="3.625" style="942" customWidth="1"/>
    <col min="9730" max="9730" width="8.625" style="942" customWidth="1"/>
    <col min="9731" max="9733" width="3.625" style="942" customWidth="1"/>
    <col min="9734" max="9745" width="8.625" style="942" customWidth="1"/>
    <col min="9746" max="9984" width="9" style="942"/>
    <col min="9985" max="9985" width="3.625" style="942" customWidth="1"/>
    <col min="9986" max="9986" width="8.625" style="942" customWidth="1"/>
    <col min="9987" max="9989" width="3.625" style="942" customWidth="1"/>
    <col min="9990" max="10001" width="8.625" style="942" customWidth="1"/>
    <col min="10002" max="10240" width="9" style="942"/>
    <col min="10241" max="10241" width="3.625" style="942" customWidth="1"/>
    <col min="10242" max="10242" width="8.625" style="942" customWidth="1"/>
    <col min="10243" max="10245" width="3.625" style="942" customWidth="1"/>
    <col min="10246" max="10257" width="8.625" style="942" customWidth="1"/>
    <col min="10258" max="10496" width="9" style="942"/>
    <col min="10497" max="10497" width="3.625" style="942" customWidth="1"/>
    <col min="10498" max="10498" width="8.625" style="942" customWidth="1"/>
    <col min="10499" max="10501" width="3.625" style="942" customWidth="1"/>
    <col min="10502" max="10513" width="8.625" style="942" customWidth="1"/>
    <col min="10514" max="10752" width="9" style="942"/>
    <col min="10753" max="10753" width="3.625" style="942" customWidth="1"/>
    <col min="10754" max="10754" width="8.625" style="942" customWidth="1"/>
    <col min="10755" max="10757" width="3.625" style="942" customWidth="1"/>
    <col min="10758" max="10769" width="8.625" style="942" customWidth="1"/>
    <col min="10770" max="11008" width="9" style="942"/>
    <col min="11009" max="11009" width="3.625" style="942" customWidth="1"/>
    <col min="11010" max="11010" width="8.625" style="942" customWidth="1"/>
    <col min="11011" max="11013" width="3.625" style="942" customWidth="1"/>
    <col min="11014" max="11025" width="8.625" style="942" customWidth="1"/>
    <col min="11026" max="11264" width="9" style="942"/>
    <col min="11265" max="11265" width="3.625" style="942" customWidth="1"/>
    <col min="11266" max="11266" width="8.625" style="942" customWidth="1"/>
    <col min="11267" max="11269" width="3.625" style="942" customWidth="1"/>
    <col min="11270" max="11281" width="8.625" style="942" customWidth="1"/>
    <col min="11282" max="11520" width="9" style="942"/>
    <col min="11521" max="11521" width="3.625" style="942" customWidth="1"/>
    <col min="11522" max="11522" width="8.625" style="942" customWidth="1"/>
    <col min="11523" max="11525" width="3.625" style="942" customWidth="1"/>
    <col min="11526" max="11537" width="8.625" style="942" customWidth="1"/>
    <col min="11538" max="11776" width="9" style="942"/>
    <col min="11777" max="11777" width="3.625" style="942" customWidth="1"/>
    <col min="11778" max="11778" width="8.625" style="942" customWidth="1"/>
    <col min="11779" max="11781" width="3.625" style="942" customWidth="1"/>
    <col min="11782" max="11793" width="8.625" style="942" customWidth="1"/>
    <col min="11794" max="12032" width="9" style="942"/>
    <col min="12033" max="12033" width="3.625" style="942" customWidth="1"/>
    <col min="12034" max="12034" width="8.625" style="942" customWidth="1"/>
    <col min="12035" max="12037" width="3.625" style="942" customWidth="1"/>
    <col min="12038" max="12049" width="8.625" style="942" customWidth="1"/>
    <col min="12050" max="12288" width="9" style="942"/>
    <col min="12289" max="12289" width="3.625" style="942" customWidth="1"/>
    <col min="12290" max="12290" width="8.625" style="942" customWidth="1"/>
    <col min="12291" max="12293" width="3.625" style="942" customWidth="1"/>
    <col min="12294" max="12305" width="8.625" style="942" customWidth="1"/>
    <col min="12306" max="12544" width="9" style="942"/>
    <col min="12545" max="12545" width="3.625" style="942" customWidth="1"/>
    <col min="12546" max="12546" width="8.625" style="942" customWidth="1"/>
    <col min="12547" max="12549" width="3.625" style="942" customWidth="1"/>
    <col min="12550" max="12561" width="8.625" style="942" customWidth="1"/>
    <col min="12562" max="12800" width="9" style="942"/>
    <col min="12801" max="12801" width="3.625" style="942" customWidth="1"/>
    <col min="12802" max="12802" width="8.625" style="942" customWidth="1"/>
    <col min="12803" max="12805" width="3.625" style="942" customWidth="1"/>
    <col min="12806" max="12817" width="8.625" style="942" customWidth="1"/>
    <col min="12818" max="13056" width="9" style="942"/>
    <col min="13057" max="13057" width="3.625" style="942" customWidth="1"/>
    <col min="13058" max="13058" width="8.625" style="942" customWidth="1"/>
    <col min="13059" max="13061" width="3.625" style="942" customWidth="1"/>
    <col min="13062" max="13073" width="8.625" style="942" customWidth="1"/>
    <col min="13074" max="13312" width="9" style="942"/>
    <col min="13313" max="13313" width="3.625" style="942" customWidth="1"/>
    <col min="13314" max="13314" width="8.625" style="942" customWidth="1"/>
    <col min="13315" max="13317" width="3.625" style="942" customWidth="1"/>
    <col min="13318" max="13329" width="8.625" style="942" customWidth="1"/>
    <col min="13330" max="13568" width="9" style="942"/>
    <col min="13569" max="13569" width="3.625" style="942" customWidth="1"/>
    <col min="13570" max="13570" width="8.625" style="942" customWidth="1"/>
    <col min="13571" max="13573" width="3.625" style="942" customWidth="1"/>
    <col min="13574" max="13585" width="8.625" style="942" customWidth="1"/>
    <col min="13586" max="13824" width="9" style="942"/>
    <col min="13825" max="13825" width="3.625" style="942" customWidth="1"/>
    <col min="13826" max="13826" width="8.625" style="942" customWidth="1"/>
    <col min="13827" max="13829" width="3.625" style="942" customWidth="1"/>
    <col min="13830" max="13841" width="8.625" style="942" customWidth="1"/>
    <col min="13842" max="14080" width="9" style="942"/>
    <col min="14081" max="14081" width="3.625" style="942" customWidth="1"/>
    <col min="14082" max="14082" width="8.625" style="942" customWidth="1"/>
    <col min="14083" max="14085" width="3.625" style="942" customWidth="1"/>
    <col min="14086" max="14097" width="8.625" style="942" customWidth="1"/>
    <col min="14098" max="14336" width="9" style="942"/>
    <col min="14337" max="14337" width="3.625" style="942" customWidth="1"/>
    <col min="14338" max="14338" width="8.625" style="942" customWidth="1"/>
    <col min="14339" max="14341" width="3.625" style="942" customWidth="1"/>
    <col min="14342" max="14353" width="8.625" style="942" customWidth="1"/>
    <col min="14354" max="14592" width="9" style="942"/>
    <col min="14593" max="14593" width="3.625" style="942" customWidth="1"/>
    <col min="14594" max="14594" width="8.625" style="942" customWidth="1"/>
    <col min="14595" max="14597" width="3.625" style="942" customWidth="1"/>
    <col min="14598" max="14609" width="8.625" style="942" customWidth="1"/>
    <col min="14610" max="14848" width="9" style="942"/>
    <col min="14849" max="14849" width="3.625" style="942" customWidth="1"/>
    <col min="14850" max="14850" width="8.625" style="942" customWidth="1"/>
    <col min="14851" max="14853" width="3.625" style="942" customWidth="1"/>
    <col min="14854" max="14865" width="8.625" style="942" customWidth="1"/>
    <col min="14866" max="15104" width="9" style="942"/>
    <col min="15105" max="15105" width="3.625" style="942" customWidth="1"/>
    <col min="15106" max="15106" width="8.625" style="942" customWidth="1"/>
    <col min="15107" max="15109" width="3.625" style="942" customWidth="1"/>
    <col min="15110" max="15121" width="8.625" style="942" customWidth="1"/>
    <col min="15122" max="15360" width="9" style="942"/>
    <col min="15361" max="15361" width="3.625" style="942" customWidth="1"/>
    <col min="15362" max="15362" width="8.625" style="942" customWidth="1"/>
    <col min="15363" max="15365" width="3.625" style="942" customWidth="1"/>
    <col min="15366" max="15377" width="8.625" style="942" customWidth="1"/>
    <col min="15378" max="15616" width="9" style="942"/>
    <col min="15617" max="15617" width="3.625" style="942" customWidth="1"/>
    <col min="15618" max="15618" width="8.625" style="942" customWidth="1"/>
    <col min="15619" max="15621" width="3.625" style="942" customWidth="1"/>
    <col min="15622" max="15633" width="8.625" style="942" customWidth="1"/>
    <col min="15634" max="15872" width="9" style="942"/>
    <col min="15873" max="15873" width="3.625" style="942" customWidth="1"/>
    <col min="15874" max="15874" width="8.625" style="942" customWidth="1"/>
    <col min="15875" max="15877" width="3.625" style="942" customWidth="1"/>
    <col min="15878" max="15889" width="8.625" style="942" customWidth="1"/>
    <col min="15890" max="16128" width="9" style="942"/>
    <col min="16129" max="16129" width="3.625" style="942" customWidth="1"/>
    <col min="16130" max="16130" width="8.625" style="942" customWidth="1"/>
    <col min="16131" max="16133" width="3.625" style="942" customWidth="1"/>
    <col min="16134" max="16145" width="8.625" style="942" customWidth="1"/>
    <col min="16146" max="16384" width="9" style="942"/>
  </cols>
  <sheetData>
    <row r="1" spans="1:12" ht="27" customHeight="1">
      <c r="A1" s="941" t="s">
        <v>1149</v>
      </c>
    </row>
    <row r="2" spans="1:12" ht="21" customHeight="1">
      <c r="A2" s="921" t="s">
        <v>1088</v>
      </c>
      <c r="B2" s="922" t="s">
        <v>1150</v>
      </c>
    </row>
    <row r="3" spans="1:12" ht="21" customHeight="1">
      <c r="A3" s="921"/>
      <c r="B3" s="922" t="s">
        <v>1219</v>
      </c>
      <c r="C3" s="943"/>
      <c r="D3" s="943"/>
      <c r="E3" s="943"/>
      <c r="F3" s="943"/>
    </row>
    <row r="4" spans="1:12" ht="21" customHeight="1">
      <c r="A4" s="922"/>
      <c r="B4" s="922" t="s">
        <v>1151</v>
      </c>
      <c r="C4" s="943"/>
      <c r="D4" s="943"/>
      <c r="E4" s="943"/>
      <c r="F4" s="943"/>
    </row>
    <row r="5" spans="1:12" ht="21" customHeight="1" thickBot="1">
      <c r="A5" s="922"/>
      <c r="B5" s="922"/>
      <c r="C5" s="943"/>
      <c r="D5" s="943"/>
      <c r="E5" s="943"/>
      <c r="F5" s="943"/>
      <c r="G5" s="943"/>
      <c r="H5" s="943"/>
      <c r="I5" s="943"/>
      <c r="J5" s="943"/>
      <c r="K5" s="943"/>
      <c r="L5" s="943"/>
    </row>
    <row r="6" spans="1:12" ht="21" customHeight="1" thickBot="1">
      <c r="A6" s="1279" t="s">
        <v>1250</v>
      </c>
      <c r="B6" s="1280"/>
      <c r="C6" s="1280"/>
      <c r="D6" s="1280"/>
      <c r="E6" s="1281"/>
    </row>
    <row r="7" spans="1:12" ht="21" customHeight="1">
      <c r="A7" s="929"/>
      <c r="B7" s="943"/>
      <c r="C7" s="944" t="s">
        <v>1102</v>
      </c>
      <c r="D7" s="943" t="s">
        <v>1252</v>
      </c>
      <c r="E7" s="943"/>
      <c r="F7" s="943"/>
      <c r="G7" s="943"/>
      <c r="H7" s="943"/>
      <c r="I7" s="943"/>
      <c r="J7" s="943"/>
      <c r="K7" s="943"/>
      <c r="L7" s="943"/>
    </row>
    <row r="8" spans="1:12" ht="21" customHeight="1">
      <c r="A8" s="929"/>
      <c r="B8" s="943"/>
      <c r="C8" s="944"/>
      <c r="D8" s="943"/>
      <c r="E8" s="943"/>
      <c r="F8" s="943"/>
      <c r="G8" s="943"/>
      <c r="H8" s="943"/>
      <c r="I8" s="943"/>
      <c r="J8" s="943"/>
      <c r="K8" s="943"/>
      <c r="L8" s="943"/>
    </row>
    <row r="9" spans="1:12" ht="21" customHeight="1">
      <c r="A9" s="929"/>
      <c r="B9" s="1113" t="s">
        <v>1152</v>
      </c>
      <c r="C9" s="1114"/>
      <c r="D9" s="1115"/>
      <c r="E9" s="1116"/>
      <c r="F9" s="1116"/>
      <c r="G9" s="1115"/>
      <c r="H9" s="943"/>
      <c r="I9" s="943"/>
      <c r="J9" s="943"/>
      <c r="K9" s="943"/>
      <c r="L9" s="943"/>
    </row>
    <row r="10" spans="1:12" ht="21" customHeight="1">
      <c r="A10" s="929"/>
      <c r="B10" s="1117">
        <v>1</v>
      </c>
      <c r="C10" s="1118" t="s">
        <v>1237</v>
      </c>
      <c r="D10" s="1115"/>
      <c r="E10" s="1116"/>
      <c r="F10" s="1116"/>
      <c r="G10" s="1115"/>
      <c r="H10" s="943"/>
      <c r="I10" s="943"/>
      <c r="J10" s="943"/>
      <c r="K10" s="943"/>
      <c r="L10" s="943"/>
    </row>
    <row r="11" spans="1:12" ht="21" customHeight="1">
      <c r="A11" s="929"/>
      <c r="B11" s="1121">
        <v>2</v>
      </c>
      <c r="C11" s="1118" t="s">
        <v>1246</v>
      </c>
      <c r="D11" s="1115"/>
      <c r="E11" s="1116"/>
      <c r="F11" s="1116"/>
      <c r="G11" s="1115"/>
      <c r="H11" s="943"/>
      <c r="I11" s="943"/>
      <c r="J11" s="943"/>
      <c r="K11" s="943"/>
      <c r="L11" s="943"/>
    </row>
    <row r="12" spans="1:12" ht="21" customHeight="1">
      <c r="A12" s="929"/>
      <c r="B12" s="1121">
        <v>3</v>
      </c>
      <c r="C12" s="1118" t="s">
        <v>1238</v>
      </c>
      <c r="D12" s="1115"/>
      <c r="E12" s="1116"/>
      <c r="F12" s="1116"/>
      <c r="G12" s="1115"/>
      <c r="H12" s="943"/>
      <c r="I12" s="943"/>
      <c r="J12" s="943"/>
      <c r="K12" s="943"/>
      <c r="L12" s="943"/>
    </row>
    <row r="13" spans="1:12" ht="21" customHeight="1">
      <c r="A13" s="929"/>
      <c r="B13" s="1121">
        <v>4</v>
      </c>
      <c r="C13" s="1118" t="s">
        <v>1240</v>
      </c>
      <c r="D13" s="1115"/>
      <c r="E13" s="1116"/>
      <c r="F13" s="1116"/>
      <c r="G13" s="1115"/>
      <c r="H13" s="943"/>
      <c r="I13" s="943"/>
      <c r="J13" s="943"/>
      <c r="K13" s="943"/>
      <c r="L13" s="943"/>
    </row>
    <row r="14" spans="1:12" s="939" customFormat="1" ht="21" customHeight="1">
      <c r="A14" s="947"/>
      <c r="B14" s="1119"/>
      <c r="C14" s="1119" t="s">
        <v>1239</v>
      </c>
      <c r="D14" s="1119"/>
      <c r="E14" s="1119"/>
      <c r="F14" s="1119"/>
      <c r="G14" s="1120"/>
      <c r="H14" s="949"/>
      <c r="I14" s="949"/>
      <c r="J14" s="949"/>
      <c r="K14" s="949"/>
      <c r="L14" s="949"/>
    </row>
    <row r="15" spans="1:12" s="939" customFormat="1" ht="21" customHeight="1">
      <c r="A15" s="947"/>
      <c r="B15" s="1121">
        <v>5</v>
      </c>
      <c r="C15" s="1118" t="s">
        <v>1251</v>
      </c>
      <c r="D15" s="1119"/>
      <c r="E15" s="1120"/>
      <c r="F15" s="1120"/>
      <c r="G15" s="1120"/>
      <c r="H15" s="949"/>
      <c r="I15" s="949"/>
      <c r="J15" s="949"/>
      <c r="K15" s="949"/>
      <c r="L15" s="949"/>
    </row>
    <row r="16" spans="1:12" ht="21" customHeight="1">
      <c r="A16" s="929"/>
      <c r="B16" s="1121">
        <v>6</v>
      </c>
      <c r="C16" s="1118" t="s">
        <v>1243</v>
      </c>
      <c r="D16" s="1119"/>
      <c r="E16" s="1115"/>
      <c r="F16" s="1115"/>
      <c r="G16" s="1115"/>
      <c r="H16" s="943"/>
      <c r="I16" s="943"/>
      <c r="J16" s="943"/>
      <c r="K16" s="943"/>
      <c r="L16" s="943"/>
    </row>
    <row r="17" spans="1:20" ht="21" customHeight="1">
      <c r="A17" s="929"/>
      <c r="B17" s="1117"/>
      <c r="C17" s="1118"/>
      <c r="D17" s="1119"/>
      <c r="E17" s="1115"/>
      <c r="F17" s="1115"/>
      <c r="G17" s="1115"/>
      <c r="H17" s="943"/>
      <c r="I17" s="943"/>
      <c r="J17" s="943"/>
      <c r="K17" s="943"/>
      <c r="L17" s="943"/>
    </row>
    <row r="18" spans="1:20" ht="21" customHeight="1">
      <c r="A18" s="929"/>
      <c r="B18" s="950" t="s">
        <v>1153</v>
      </c>
      <c r="C18" s="943"/>
      <c r="D18" s="943"/>
      <c r="E18" s="943"/>
      <c r="F18" s="943"/>
      <c r="G18" s="943"/>
      <c r="H18" s="943"/>
      <c r="I18" s="943"/>
      <c r="J18" s="943"/>
      <c r="K18" s="943"/>
      <c r="L18" s="943"/>
    </row>
    <row r="19" spans="1:20" ht="21" customHeight="1">
      <c r="A19" s="943"/>
      <c r="B19" s="929" t="s">
        <v>1154</v>
      </c>
      <c r="D19" s="943"/>
      <c r="E19" s="943"/>
    </row>
    <row r="20" spans="1:20" ht="21" customHeight="1">
      <c r="A20" s="943"/>
      <c r="B20" s="1122" t="s">
        <v>1244</v>
      </c>
      <c r="C20" s="943" t="s">
        <v>1155</v>
      </c>
      <c r="D20" s="943"/>
      <c r="E20" s="944"/>
    </row>
    <row r="21" spans="1:20" s="939" customFormat="1" ht="21" customHeight="1">
      <c r="A21" s="949"/>
      <c r="B21" s="948"/>
      <c r="C21" s="948" t="s">
        <v>1102</v>
      </c>
      <c r="D21" s="949" t="s">
        <v>1156</v>
      </c>
      <c r="E21" s="949"/>
      <c r="F21" s="949"/>
      <c r="G21" s="949"/>
      <c r="H21" s="949"/>
    </row>
    <row r="22" spans="1:20" s="939" customFormat="1" ht="21" customHeight="1">
      <c r="A22" s="949"/>
      <c r="B22" s="948"/>
      <c r="C22" s="949"/>
      <c r="D22" s="939" t="s">
        <v>1157</v>
      </c>
    </row>
    <row r="23" spans="1:20" s="939" customFormat="1" ht="21" customHeight="1">
      <c r="A23" s="949"/>
      <c r="B23" s="948"/>
      <c r="C23" s="949"/>
      <c r="D23" s="1282" t="s">
        <v>1158</v>
      </c>
      <c r="E23" s="1282"/>
      <c r="F23" s="1283" t="s">
        <v>1159</v>
      </c>
      <c r="G23" s="1283"/>
      <c r="H23" s="939" t="s">
        <v>1160</v>
      </c>
    </row>
    <row r="24" spans="1:20" ht="21" customHeight="1">
      <c r="A24" s="943"/>
      <c r="B24" s="1122" t="s">
        <v>1192</v>
      </c>
      <c r="C24" s="943" t="s">
        <v>1161</v>
      </c>
      <c r="D24" s="943"/>
      <c r="E24" s="944"/>
    </row>
    <row r="25" spans="1:20" s="939" customFormat="1" ht="21" customHeight="1">
      <c r="A25" s="949"/>
      <c r="B25" s="948"/>
      <c r="C25" s="948" t="s">
        <v>1102</v>
      </c>
      <c r="D25" s="949" t="s">
        <v>1162</v>
      </c>
    </row>
    <row r="26" spans="1:20" s="939" customFormat="1" ht="21" customHeight="1">
      <c r="A26" s="949"/>
      <c r="B26" s="948"/>
      <c r="C26" s="949"/>
      <c r="D26" s="949" t="s">
        <v>1163</v>
      </c>
      <c r="K26" s="951"/>
      <c r="S26" s="943"/>
      <c r="T26" s="942"/>
    </row>
    <row r="27" spans="1:20" s="939" customFormat="1" ht="21" customHeight="1">
      <c r="A27" s="949"/>
      <c r="B27" s="948"/>
      <c r="C27" s="949"/>
      <c r="D27" s="951" t="s">
        <v>1164</v>
      </c>
      <c r="E27" s="949"/>
      <c r="F27" s="1283" t="s">
        <v>1165</v>
      </c>
      <c r="G27" s="1283"/>
      <c r="H27" s="939" t="s">
        <v>1166</v>
      </c>
      <c r="K27" s="949"/>
    </row>
    <row r="28" spans="1:20" s="939" customFormat="1" ht="21" customHeight="1">
      <c r="A28" s="949"/>
      <c r="B28" s="948"/>
      <c r="C28" s="939" t="s">
        <v>1220</v>
      </c>
      <c r="D28" s="1018"/>
      <c r="F28" s="1019"/>
      <c r="G28" s="1019"/>
      <c r="K28" s="949"/>
    </row>
    <row r="29" spans="1:20" s="939" customFormat="1" ht="21" customHeight="1">
      <c r="A29" s="949"/>
      <c r="B29" s="949"/>
      <c r="C29" s="948"/>
      <c r="D29" s="949"/>
      <c r="E29" s="949"/>
      <c r="K29" s="943"/>
      <c r="L29" s="942"/>
    </row>
    <row r="30" spans="1:20" ht="21" customHeight="1">
      <c r="A30" s="929"/>
      <c r="B30" s="929" t="s">
        <v>1168</v>
      </c>
      <c r="C30" s="948"/>
      <c r="D30" s="949"/>
      <c r="E30" s="943"/>
    </row>
    <row r="31" spans="1:20" ht="21" customHeight="1">
      <c r="A31" s="943"/>
      <c r="B31" s="1122" t="s">
        <v>1193</v>
      </c>
      <c r="C31" s="1111" t="s">
        <v>1233</v>
      </c>
      <c r="D31" s="943"/>
      <c r="E31" s="944"/>
    </row>
    <row r="32" spans="1:20" ht="21" customHeight="1">
      <c r="A32" s="929"/>
      <c r="B32" s="930"/>
      <c r="C32" s="943" t="s">
        <v>1169</v>
      </c>
      <c r="D32" s="943"/>
      <c r="E32" s="943"/>
      <c r="F32" s="943"/>
      <c r="G32" s="943"/>
      <c r="H32" s="943"/>
      <c r="I32" s="943"/>
      <c r="K32" s="943"/>
      <c r="L32" s="943"/>
    </row>
    <row r="33" spans="1:12" ht="21" customHeight="1">
      <c r="A33" s="943"/>
      <c r="B33" s="930"/>
      <c r="C33" s="948" t="s">
        <v>1167</v>
      </c>
      <c r="D33" s="949" t="s">
        <v>1170</v>
      </c>
      <c r="E33" s="939"/>
      <c r="G33" s="939"/>
      <c r="H33" s="939"/>
      <c r="I33" s="939"/>
    </row>
    <row r="34" spans="1:12" ht="21" customHeight="1">
      <c r="A34" s="929"/>
      <c r="B34" s="1122" t="s">
        <v>1194</v>
      </c>
      <c r="C34" s="1111" t="s">
        <v>1234</v>
      </c>
      <c r="E34" s="943"/>
      <c r="F34" s="943"/>
      <c r="G34" s="943"/>
      <c r="H34" s="943"/>
      <c r="I34" s="943"/>
      <c r="J34" s="943"/>
      <c r="K34" s="943"/>
      <c r="L34" s="943"/>
    </row>
    <row r="35" spans="1:12" ht="21" customHeight="1">
      <c r="A35" s="929"/>
      <c r="B35" s="930"/>
      <c r="C35" s="943" t="s">
        <v>1171</v>
      </c>
      <c r="E35" s="943"/>
      <c r="F35" s="943"/>
      <c r="G35" s="943"/>
      <c r="H35" s="943"/>
      <c r="I35" s="943"/>
      <c r="J35" s="943"/>
      <c r="K35" s="943"/>
      <c r="L35" s="943"/>
    </row>
    <row r="36" spans="1:12" s="939" customFormat="1" ht="21" customHeight="1">
      <c r="A36" s="949"/>
      <c r="B36" s="948"/>
      <c r="C36" s="948"/>
      <c r="D36" s="948"/>
    </row>
    <row r="37" spans="1:12" ht="21" customHeight="1">
      <c r="A37" s="943"/>
      <c r="B37" s="929" t="s">
        <v>1172</v>
      </c>
      <c r="D37" s="943"/>
      <c r="E37" s="943"/>
    </row>
    <row r="38" spans="1:12" s="939" customFormat="1" ht="21" customHeight="1">
      <c r="A38" s="949"/>
      <c r="B38" s="948"/>
      <c r="C38" s="949" t="s">
        <v>1245</v>
      </c>
      <c r="E38" s="949"/>
      <c r="F38" s="949"/>
      <c r="G38" s="949"/>
      <c r="H38" s="949"/>
      <c r="I38" s="949"/>
      <c r="J38" s="949"/>
      <c r="K38" s="949"/>
      <c r="L38" s="949"/>
    </row>
    <row r="39" spans="1:12" ht="21" customHeight="1">
      <c r="A39" s="929"/>
      <c r="B39" s="1122" t="s">
        <v>1125</v>
      </c>
      <c r="C39" s="1111" t="s">
        <v>1232</v>
      </c>
      <c r="D39" s="943"/>
      <c r="E39" s="943"/>
      <c r="F39" s="943"/>
      <c r="G39" s="943"/>
      <c r="H39" s="943"/>
      <c r="I39" s="943"/>
      <c r="J39" s="943"/>
      <c r="K39" s="943"/>
      <c r="L39" s="943"/>
    </row>
    <row r="40" spans="1:12" s="939" customFormat="1" ht="21" customHeight="1">
      <c r="A40" s="949"/>
      <c r="B40" s="948"/>
      <c r="C40" s="948"/>
      <c r="D40" s="948" t="s">
        <v>1174</v>
      </c>
      <c r="E40" s="949" t="s">
        <v>1226</v>
      </c>
      <c r="F40" s="949"/>
      <c r="G40" s="949"/>
      <c r="H40" s="949"/>
      <c r="I40" s="949"/>
      <c r="J40" s="949"/>
      <c r="K40" s="949"/>
      <c r="L40" s="949"/>
    </row>
    <row r="41" spans="1:12" s="939" customFormat="1" ht="21" customHeight="1">
      <c r="A41" s="949"/>
      <c r="B41" s="948"/>
      <c r="C41" s="948"/>
      <c r="D41" s="948"/>
      <c r="E41" s="948" t="s">
        <v>1175</v>
      </c>
      <c r="F41" s="949" t="s">
        <v>1248</v>
      </c>
      <c r="G41" s="949"/>
      <c r="H41" s="949"/>
      <c r="I41" s="949"/>
      <c r="J41" s="949"/>
      <c r="K41" s="949"/>
      <c r="L41" s="949"/>
    </row>
    <row r="42" spans="1:12" s="939" customFormat="1" ht="21" customHeight="1">
      <c r="A42" s="949"/>
      <c r="B42" s="948"/>
      <c r="C42" s="948"/>
      <c r="D42" s="949"/>
      <c r="F42" s="949" t="s">
        <v>1235</v>
      </c>
      <c r="G42" s="949"/>
      <c r="H42" s="949"/>
      <c r="I42" s="949"/>
      <c r="J42" s="949"/>
      <c r="K42" s="949"/>
      <c r="L42" s="949"/>
    </row>
    <row r="43" spans="1:12" s="939" customFormat="1" ht="21" customHeight="1">
      <c r="A43" s="949"/>
      <c r="B43" s="948"/>
      <c r="C43" s="948"/>
      <c r="D43" s="949"/>
      <c r="E43" s="949"/>
      <c r="F43" s="948" t="s">
        <v>1176</v>
      </c>
      <c r="G43" s="949" t="s">
        <v>1177</v>
      </c>
      <c r="H43" s="949"/>
      <c r="I43" s="949"/>
      <c r="J43" s="949"/>
      <c r="K43" s="949"/>
      <c r="L43" s="949"/>
    </row>
    <row r="44" spans="1:12" s="939" customFormat="1" ht="21" customHeight="1">
      <c r="A44" s="949"/>
      <c r="B44" s="948"/>
      <c r="C44" s="948" t="s">
        <v>1173</v>
      </c>
      <c r="D44" s="949" t="s">
        <v>1236</v>
      </c>
      <c r="E44" s="949"/>
      <c r="F44" s="948"/>
      <c r="G44" s="949"/>
      <c r="H44" s="949"/>
      <c r="I44" s="949"/>
      <c r="J44" s="949"/>
      <c r="K44" s="949"/>
      <c r="L44" s="949"/>
    </row>
    <row r="45" spans="1:12" s="939" customFormat="1" ht="21" customHeight="1">
      <c r="A45" s="949"/>
      <c r="B45" s="948"/>
      <c r="C45" s="948"/>
      <c r="D45" s="949"/>
      <c r="E45" s="949"/>
      <c r="F45" s="948"/>
      <c r="G45" s="949"/>
      <c r="H45" s="949"/>
      <c r="I45" s="949"/>
      <c r="J45" s="949"/>
      <c r="K45" s="949"/>
      <c r="L45" s="949"/>
    </row>
    <row r="46" spans="1:12" s="939" customFormat="1" ht="21" customHeight="1">
      <c r="A46" s="949"/>
      <c r="B46" s="948"/>
      <c r="C46" s="948"/>
      <c r="D46" s="949"/>
      <c r="E46" s="949"/>
      <c r="F46" s="948"/>
      <c r="G46" s="949"/>
      <c r="H46" s="949"/>
      <c r="I46" s="949"/>
      <c r="J46" s="949"/>
      <c r="K46" s="949"/>
      <c r="L46" s="949"/>
    </row>
    <row r="47" spans="1:12" s="939" customFormat="1" ht="21" customHeight="1">
      <c r="A47" s="949"/>
      <c r="B47" s="948"/>
      <c r="C47" s="948"/>
      <c r="D47" s="949"/>
      <c r="E47" s="949"/>
      <c r="F47" s="948"/>
      <c r="G47" s="949"/>
      <c r="H47" s="949"/>
      <c r="I47" s="949"/>
      <c r="J47" s="949"/>
      <c r="K47" s="949"/>
      <c r="L47" s="949"/>
    </row>
    <row r="48" spans="1:12" s="939" customFormat="1" ht="21" customHeight="1">
      <c r="A48" s="949"/>
      <c r="B48" s="948"/>
      <c r="C48" s="948"/>
      <c r="D48" s="949"/>
      <c r="E48" s="949"/>
      <c r="F48" s="948"/>
      <c r="G48" s="949"/>
      <c r="H48" s="949"/>
      <c r="I48" s="949"/>
      <c r="J48" s="949"/>
      <c r="K48" s="949"/>
      <c r="L48" s="949"/>
    </row>
    <row r="49" spans="1:12" s="939" customFormat="1" ht="21" customHeight="1">
      <c r="A49" s="949"/>
      <c r="B49" s="948"/>
      <c r="C49" s="948"/>
      <c r="D49" s="949"/>
      <c r="E49" s="949"/>
      <c r="F49" s="948"/>
      <c r="G49" s="949"/>
      <c r="H49" s="949"/>
      <c r="I49" s="949"/>
      <c r="J49" s="949"/>
      <c r="K49" s="949"/>
      <c r="L49" s="949"/>
    </row>
    <row r="50" spans="1:12" s="920" customFormat="1" ht="21" customHeight="1">
      <c r="A50" s="929"/>
      <c r="B50" s="1122" t="s">
        <v>1247</v>
      </c>
      <c r="C50" s="1111" t="s">
        <v>1249</v>
      </c>
      <c r="D50" s="923"/>
      <c r="E50" s="923"/>
      <c r="F50" s="923"/>
      <c r="G50" s="923"/>
      <c r="H50" s="923"/>
      <c r="I50" s="923"/>
      <c r="J50" s="923"/>
      <c r="K50" s="923"/>
      <c r="L50" s="923"/>
    </row>
    <row r="51" spans="1:12" s="920" customFormat="1" ht="21" customHeight="1">
      <c r="A51" s="923"/>
      <c r="B51" s="930"/>
      <c r="C51" s="1111" t="s">
        <v>1178</v>
      </c>
      <c r="D51" s="923"/>
      <c r="E51" s="923"/>
      <c r="F51" s="923"/>
      <c r="G51" s="923"/>
      <c r="H51" s="923"/>
      <c r="I51" s="923"/>
      <c r="J51" s="923"/>
      <c r="K51" s="923"/>
      <c r="L51" s="923"/>
    </row>
    <row r="52" spans="1:12" s="939" customFormat="1" ht="21" customHeight="1">
      <c r="A52" s="949"/>
      <c r="B52" s="948"/>
      <c r="C52" s="948"/>
      <c r="D52" s="948" t="s">
        <v>1174</v>
      </c>
      <c r="E52" s="949" t="s">
        <v>1227</v>
      </c>
      <c r="F52" s="949"/>
      <c r="G52" s="949"/>
      <c r="H52" s="949"/>
      <c r="I52" s="949"/>
      <c r="J52" s="949"/>
      <c r="K52" s="949"/>
      <c r="L52" s="949"/>
    </row>
    <row r="53" spans="1:12" s="939" customFormat="1" ht="21" customHeight="1">
      <c r="A53" s="949"/>
      <c r="B53" s="948"/>
      <c r="C53" s="949"/>
      <c r="D53" s="948"/>
      <c r="E53" s="948" t="s">
        <v>1175</v>
      </c>
      <c r="F53" s="949" t="s">
        <v>1179</v>
      </c>
      <c r="G53" s="952"/>
      <c r="H53" s="949"/>
      <c r="I53" s="949"/>
      <c r="J53" s="949"/>
      <c r="K53" s="949"/>
      <c r="L53" s="949"/>
    </row>
    <row r="54" spans="1:12" s="939" customFormat="1" ht="21" customHeight="1">
      <c r="A54" s="949"/>
      <c r="B54" s="948"/>
      <c r="C54" s="949"/>
      <c r="D54" s="949"/>
      <c r="F54" s="949" t="s">
        <v>1235</v>
      </c>
      <c r="G54" s="949"/>
      <c r="H54" s="949"/>
      <c r="I54" s="949"/>
      <c r="J54" s="949"/>
      <c r="K54" s="949"/>
      <c r="L54" s="949"/>
    </row>
    <row r="55" spans="1:12" s="939" customFormat="1" ht="21" customHeight="1">
      <c r="A55" s="949"/>
      <c r="B55" s="948"/>
      <c r="C55" s="948"/>
      <c r="D55" s="949"/>
      <c r="E55" s="949"/>
      <c r="F55" s="948" t="s">
        <v>1176</v>
      </c>
      <c r="G55" s="949" t="s">
        <v>1180</v>
      </c>
      <c r="H55" s="949"/>
      <c r="I55" s="949"/>
      <c r="J55" s="949"/>
      <c r="K55" s="949"/>
      <c r="L55" s="949"/>
    </row>
    <row r="56" spans="1:12" s="939" customFormat="1" ht="21" customHeight="1">
      <c r="A56" s="949"/>
      <c r="B56" s="948"/>
      <c r="C56" s="948" t="s">
        <v>1173</v>
      </c>
      <c r="D56" s="949" t="s">
        <v>1181</v>
      </c>
      <c r="E56" s="949"/>
      <c r="F56" s="948"/>
      <c r="G56" s="949"/>
      <c r="H56" s="949"/>
      <c r="I56" s="949"/>
      <c r="J56" s="949"/>
      <c r="K56" s="949"/>
      <c r="L56" s="949"/>
    </row>
    <row r="57" spans="1:12" ht="21" customHeight="1">
      <c r="A57" s="929"/>
      <c r="B57" s="930"/>
      <c r="C57" s="940" t="s">
        <v>1173</v>
      </c>
      <c r="D57" s="939" t="s">
        <v>1228</v>
      </c>
      <c r="E57" s="939"/>
      <c r="F57" s="949"/>
      <c r="G57" s="943"/>
      <c r="H57" s="943"/>
      <c r="I57" s="943"/>
      <c r="J57" s="943"/>
      <c r="K57" s="943"/>
      <c r="L57" s="943"/>
    </row>
    <row r="58" spans="1:12" ht="21" customHeight="1">
      <c r="A58" s="929"/>
      <c r="B58" s="930"/>
      <c r="C58" s="940"/>
      <c r="D58" s="939" t="s">
        <v>1182</v>
      </c>
      <c r="E58" s="939"/>
      <c r="F58" s="949"/>
      <c r="G58" s="943"/>
      <c r="H58" s="943"/>
      <c r="I58" s="943"/>
      <c r="J58" s="943"/>
      <c r="K58" s="943"/>
      <c r="L58" s="943"/>
    </row>
    <row r="59" spans="1:12" ht="21" customHeight="1">
      <c r="A59" s="929"/>
      <c r="B59" s="930"/>
      <c r="C59" s="939"/>
      <c r="D59" s="940"/>
      <c r="F59" s="939" t="s">
        <v>1183</v>
      </c>
      <c r="G59" s="943"/>
      <c r="H59" s="943"/>
      <c r="I59" s="943"/>
      <c r="J59" s="943"/>
      <c r="K59" s="943"/>
      <c r="L59" s="943"/>
    </row>
    <row r="60" spans="1:12" ht="21" customHeight="1">
      <c r="A60" s="929"/>
      <c r="B60" s="930"/>
      <c r="C60" s="939"/>
      <c r="F60" s="940" t="s">
        <v>1184</v>
      </c>
      <c r="G60" s="939" t="s">
        <v>1185</v>
      </c>
      <c r="I60" s="943"/>
      <c r="J60" s="943"/>
    </row>
    <row r="61" spans="1:12" ht="21" customHeight="1">
      <c r="A61" s="929"/>
      <c r="B61" s="930"/>
      <c r="C61" s="939"/>
      <c r="F61" s="940" t="s">
        <v>1186</v>
      </c>
      <c r="G61" s="939" t="s">
        <v>1187</v>
      </c>
      <c r="I61" s="943"/>
      <c r="J61" s="943"/>
      <c r="K61" s="943"/>
      <c r="L61" s="943"/>
    </row>
    <row r="62" spans="1:12" ht="21" customHeight="1">
      <c r="A62" s="929"/>
      <c r="B62" s="930"/>
      <c r="C62" s="939"/>
      <c r="F62" s="940" t="s">
        <v>1188</v>
      </c>
      <c r="G62" s="939" t="s">
        <v>1189</v>
      </c>
      <c r="I62" s="943"/>
      <c r="J62" s="943"/>
      <c r="K62" s="943"/>
      <c r="L62" s="943"/>
    </row>
    <row r="63" spans="1:12" s="939" customFormat="1" ht="21" customHeight="1">
      <c r="A63" s="949"/>
      <c r="B63" s="948"/>
      <c r="C63" s="948" t="s">
        <v>1173</v>
      </c>
      <c r="D63" s="949" t="s">
        <v>1229</v>
      </c>
      <c r="E63" s="949"/>
      <c r="F63" s="948"/>
      <c r="G63" s="949"/>
      <c r="H63" s="949"/>
      <c r="I63" s="949"/>
      <c r="J63" s="949"/>
      <c r="K63" s="949"/>
      <c r="L63" s="949"/>
    </row>
    <row r="64" spans="1:12" s="939" customFormat="1" ht="21" customHeight="1">
      <c r="A64" s="949"/>
      <c r="B64" s="948"/>
      <c r="C64" s="948"/>
      <c r="D64" s="939" t="s">
        <v>1190</v>
      </c>
      <c r="E64" s="949"/>
      <c r="F64" s="948"/>
      <c r="G64" s="949"/>
      <c r="H64" s="949"/>
      <c r="I64" s="949"/>
      <c r="J64" s="949"/>
      <c r="K64" s="949"/>
      <c r="L64" s="949"/>
    </row>
    <row r="65" spans="1:12" ht="21" customHeight="1">
      <c r="A65" s="929"/>
      <c r="B65" s="930"/>
      <c r="C65" s="943"/>
      <c r="E65" s="943"/>
      <c r="F65" s="943"/>
      <c r="G65" s="943"/>
      <c r="H65" s="943"/>
      <c r="I65" s="943"/>
      <c r="J65" s="943"/>
      <c r="K65" s="943"/>
      <c r="L65" s="943"/>
    </row>
    <row r="66" spans="1:12" ht="21" customHeight="1">
      <c r="A66" s="929"/>
      <c r="B66" s="945" t="s">
        <v>1191</v>
      </c>
      <c r="C66" s="923"/>
      <c r="E66" s="943"/>
      <c r="F66" s="943"/>
      <c r="G66" s="943"/>
      <c r="H66" s="943"/>
      <c r="I66" s="943"/>
      <c r="J66" s="943"/>
      <c r="K66" s="943"/>
      <c r="L66" s="943"/>
    </row>
    <row r="67" spans="1:12" ht="21" customHeight="1">
      <c r="A67" s="929"/>
      <c r="B67" s="929" t="s">
        <v>1230</v>
      </c>
      <c r="D67" s="946"/>
      <c r="F67" s="943"/>
      <c r="G67" s="943"/>
      <c r="H67" s="943"/>
      <c r="I67" s="943"/>
      <c r="J67" s="943"/>
      <c r="K67" s="943"/>
      <c r="L67" s="943"/>
    </row>
    <row r="68" spans="1:12" ht="21" customHeight="1">
      <c r="A68" s="929"/>
      <c r="B68" s="1122" t="s">
        <v>1195</v>
      </c>
      <c r="C68" s="1111" t="s">
        <v>1241</v>
      </c>
      <c r="E68" s="943"/>
      <c r="F68" s="943"/>
      <c r="G68" s="943"/>
      <c r="H68" s="943"/>
      <c r="I68" s="943"/>
      <c r="J68" s="943"/>
      <c r="K68" s="943"/>
      <c r="L68" s="943"/>
    </row>
    <row r="69" spans="1:12" ht="21" customHeight="1">
      <c r="A69" s="929"/>
      <c r="B69" s="930"/>
      <c r="C69" s="1111" t="s">
        <v>1231</v>
      </c>
      <c r="E69" s="943"/>
      <c r="F69" s="943"/>
      <c r="G69" s="943"/>
      <c r="H69" s="943"/>
      <c r="I69" s="943"/>
      <c r="J69" s="943"/>
      <c r="K69" s="943"/>
      <c r="L69" s="943"/>
    </row>
    <row r="70" spans="1:12" ht="21" customHeight="1">
      <c r="A70" s="929"/>
      <c r="B70" s="930"/>
      <c r="C70" s="1111" t="s">
        <v>1242</v>
      </c>
      <c r="E70" s="943"/>
      <c r="F70" s="943"/>
      <c r="G70" s="943"/>
      <c r="H70" s="943"/>
      <c r="I70" s="943"/>
      <c r="J70" s="943"/>
      <c r="K70" s="943"/>
      <c r="L70" s="943"/>
    </row>
    <row r="71" spans="1:12" s="939" customFormat="1" ht="21" customHeight="1">
      <c r="A71" s="947"/>
      <c r="B71" s="947"/>
      <c r="C71" s="948"/>
      <c r="E71" s="949"/>
      <c r="F71" s="949"/>
      <c r="G71" s="949"/>
      <c r="H71" s="949"/>
      <c r="I71" s="949"/>
      <c r="J71" s="949"/>
      <c r="K71" s="949"/>
      <c r="L71" s="949"/>
    </row>
    <row r="72" spans="1:12" ht="21" customHeight="1">
      <c r="A72" s="929"/>
      <c r="B72" s="929"/>
      <c r="C72" s="923"/>
      <c r="E72" s="943"/>
      <c r="F72" s="943"/>
      <c r="G72" s="943"/>
      <c r="H72" s="943"/>
      <c r="I72" s="943"/>
      <c r="J72" s="943"/>
      <c r="K72" s="943"/>
      <c r="L72" s="943"/>
    </row>
    <row r="73" spans="1:12" ht="21" customHeight="1">
      <c r="A73" s="929"/>
      <c r="B73" s="929"/>
      <c r="C73" s="923"/>
      <c r="E73" s="943"/>
      <c r="F73" s="943"/>
      <c r="G73" s="943"/>
      <c r="H73" s="943"/>
      <c r="I73" s="943"/>
      <c r="J73" s="943"/>
      <c r="K73" s="943"/>
      <c r="L73" s="943"/>
    </row>
    <row r="74" spans="1:12" ht="21" customHeight="1">
      <c r="A74" s="929"/>
      <c r="B74" s="929"/>
      <c r="C74" s="923"/>
      <c r="E74" s="943"/>
      <c r="F74" s="943"/>
      <c r="G74" s="943"/>
      <c r="H74" s="943"/>
      <c r="I74" s="943"/>
      <c r="J74" s="943"/>
      <c r="K74" s="943"/>
      <c r="L74" s="943"/>
    </row>
    <row r="75" spans="1:12" ht="21" customHeight="1">
      <c r="A75" s="929"/>
      <c r="B75" s="929"/>
      <c r="C75" s="923"/>
      <c r="E75" s="943"/>
      <c r="F75" s="943"/>
      <c r="G75" s="943"/>
      <c r="H75" s="943"/>
      <c r="I75" s="943"/>
      <c r="J75" s="943"/>
      <c r="K75" s="943"/>
      <c r="L75" s="943"/>
    </row>
    <row r="76" spans="1:12" ht="21" customHeight="1">
      <c r="A76" s="929"/>
      <c r="B76" s="929"/>
      <c r="C76" s="923"/>
      <c r="E76" s="943"/>
      <c r="F76" s="943"/>
      <c r="G76" s="943"/>
      <c r="H76" s="943"/>
      <c r="I76" s="943"/>
      <c r="J76" s="943"/>
      <c r="K76" s="943"/>
      <c r="L76" s="943"/>
    </row>
    <row r="77" spans="1:12" ht="21" customHeight="1">
      <c r="A77" s="929"/>
      <c r="B77" s="929"/>
      <c r="C77" s="923"/>
      <c r="E77" s="943"/>
      <c r="F77" s="943"/>
      <c r="G77" s="943"/>
      <c r="H77" s="943"/>
      <c r="I77" s="943"/>
      <c r="J77" s="943"/>
      <c r="K77" s="943"/>
      <c r="L77" s="943"/>
    </row>
    <row r="78" spans="1:12" ht="21" customHeight="1">
      <c r="A78" s="929"/>
      <c r="B78" s="929"/>
      <c r="C78" s="923"/>
      <c r="E78" s="943"/>
      <c r="F78" s="943"/>
      <c r="G78" s="943"/>
      <c r="H78" s="943"/>
      <c r="I78" s="943"/>
      <c r="J78" s="943"/>
      <c r="K78" s="943"/>
      <c r="L78" s="943"/>
    </row>
    <row r="79" spans="1:12" ht="21" customHeight="1">
      <c r="A79" s="929"/>
      <c r="B79" s="929"/>
      <c r="C79" s="923"/>
      <c r="E79" s="943"/>
      <c r="F79" s="943"/>
      <c r="G79" s="943"/>
      <c r="H79" s="943"/>
      <c r="I79" s="943"/>
      <c r="J79" s="943"/>
      <c r="K79" s="943"/>
      <c r="L79" s="943"/>
    </row>
    <row r="80" spans="1:12" ht="21" customHeight="1">
      <c r="A80" s="929"/>
      <c r="B80" s="929"/>
      <c r="C80" s="923"/>
      <c r="E80" s="943"/>
      <c r="F80" s="943"/>
      <c r="G80" s="943"/>
      <c r="H80" s="943"/>
      <c r="I80" s="943"/>
      <c r="J80" s="943"/>
      <c r="K80" s="943"/>
      <c r="L80" s="943"/>
    </row>
    <row r="81" spans="1:12" ht="21" customHeight="1">
      <c r="A81" s="929"/>
      <c r="B81" s="929"/>
      <c r="C81" s="923"/>
      <c r="E81" s="943"/>
      <c r="F81" s="943"/>
      <c r="G81" s="943"/>
      <c r="H81" s="943"/>
      <c r="I81" s="943"/>
      <c r="J81" s="943"/>
      <c r="K81" s="943"/>
      <c r="L81" s="943"/>
    </row>
    <row r="82" spans="1:12" ht="21" customHeight="1">
      <c r="A82" s="929"/>
      <c r="B82" s="929"/>
      <c r="C82" s="923"/>
      <c r="E82" s="943"/>
      <c r="F82" s="943"/>
      <c r="G82" s="943"/>
      <c r="H82" s="943"/>
      <c r="I82" s="943"/>
      <c r="J82" s="943"/>
      <c r="K82" s="943"/>
      <c r="L82" s="943"/>
    </row>
    <row r="83" spans="1:12" ht="21" customHeight="1">
      <c r="A83" s="929"/>
      <c r="B83" s="929"/>
      <c r="C83" s="923"/>
      <c r="E83" s="943"/>
      <c r="F83" s="943"/>
      <c r="G83" s="943"/>
      <c r="H83" s="943"/>
      <c r="I83" s="943"/>
      <c r="J83" s="943"/>
      <c r="K83" s="943"/>
      <c r="L83" s="943"/>
    </row>
    <row r="84" spans="1:12" ht="21" customHeight="1">
      <c r="A84" s="929"/>
      <c r="B84" s="929"/>
      <c r="C84" s="923"/>
      <c r="E84" s="943"/>
      <c r="F84" s="943"/>
      <c r="G84" s="943"/>
      <c r="H84" s="943"/>
      <c r="I84" s="943"/>
      <c r="J84" s="943"/>
      <c r="K84" s="943"/>
      <c r="L84" s="943"/>
    </row>
    <row r="85" spans="1:12" ht="21" customHeight="1">
      <c r="A85" s="929"/>
      <c r="B85" s="929"/>
      <c r="C85" s="923"/>
      <c r="E85" s="943"/>
      <c r="F85" s="943"/>
      <c r="G85" s="943"/>
      <c r="H85" s="943"/>
      <c r="I85" s="943"/>
      <c r="J85" s="943"/>
      <c r="K85" s="943"/>
      <c r="L85" s="943"/>
    </row>
    <row r="86" spans="1:12" ht="21" customHeight="1">
      <c r="A86" s="929"/>
      <c r="B86" s="929"/>
      <c r="C86" s="923"/>
      <c r="E86" s="943"/>
      <c r="F86" s="943"/>
      <c r="G86" s="943"/>
      <c r="H86" s="943"/>
      <c r="I86" s="943"/>
      <c r="J86" s="943"/>
      <c r="K86" s="943"/>
      <c r="L86" s="943"/>
    </row>
    <row r="87" spans="1:12" ht="21" customHeight="1">
      <c r="A87" s="929"/>
      <c r="B87" s="929"/>
      <c r="C87" s="923"/>
      <c r="E87" s="943"/>
      <c r="F87" s="943"/>
      <c r="G87" s="943"/>
      <c r="H87" s="943"/>
      <c r="I87" s="943"/>
      <c r="J87" s="943"/>
      <c r="K87" s="943"/>
      <c r="L87" s="943"/>
    </row>
    <row r="88" spans="1:12" ht="21" customHeight="1">
      <c r="A88" s="929"/>
      <c r="B88" s="929"/>
      <c r="C88" s="923"/>
      <c r="E88" s="943"/>
      <c r="F88" s="943"/>
      <c r="G88" s="943"/>
      <c r="H88" s="943"/>
      <c r="I88" s="943"/>
      <c r="J88" s="943"/>
      <c r="K88" s="943"/>
      <c r="L88" s="943"/>
    </row>
  </sheetData>
  <mergeCells count="4">
    <mergeCell ref="A6:E6"/>
    <mergeCell ref="D23:E23"/>
    <mergeCell ref="F23:G23"/>
    <mergeCell ref="F27:G27"/>
  </mergeCells>
  <phoneticPr fontId="21"/>
  <hyperlinks>
    <hyperlink ref="F23" location="メイン!A1" display="詳細は、メインシートへ"/>
    <hyperlink ref="F27" location="スコア!AE1" display="【スコアシート】"/>
  </hyperlinks>
  <pageMargins left="0.59055118110236227" right="0.39370078740157483" top="0.59055118110236227" bottom="0.59055118110236227" header="0.51181102362204722" footer="0.39370078740157483"/>
  <pageSetup paperSize="9" scale="80" orientation="portrait"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7"/>
  </sheetPr>
  <dimension ref="A1:AV30"/>
  <sheetViews>
    <sheetView zoomScale="75" zoomScaleNormal="100" workbookViewId="0">
      <selection activeCell="W28" sqref="W28"/>
    </sheetView>
  </sheetViews>
  <sheetFormatPr defaultRowHeight="13.5"/>
  <cols>
    <col min="1" max="78" width="2.625" style="942" customWidth="1"/>
    <col min="79" max="256" width="9" style="942"/>
    <col min="257" max="334" width="2.625" style="942" customWidth="1"/>
    <col min="335" max="512" width="9" style="942"/>
    <col min="513" max="590" width="2.625" style="942" customWidth="1"/>
    <col min="591" max="768" width="9" style="942"/>
    <col min="769" max="846" width="2.625" style="942" customWidth="1"/>
    <col min="847" max="1024" width="9" style="942"/>
    <col min="1025" max="1102" width="2.625" style="942" customWidth="1"/>
    <col min="1103" max="1280" width="9" style="942"/>
    <col min="1281" max="1358" width="2.625" style="942" customWidth="1"/>
    <col min="1359" max="1536" width="9" style="942"/>
    <col min="1537" max="1614" width="2.625" style="942" customWidth="1"/>
    <col min="1615" max="1792" width="9" style="942"/>
    <col min="1793" max="1870" width="2.625" style="942" customWidth="1"/>
    <col min="1871" max="2048" width="9" style="942"/>
    <col min="2049" max="2126" width="2.625" style="942" customWidth="1"/>
    <col min="2127" max="2304" width="9" style="942"/>
    <col min="2305" max="2382" width="2.625" style="942" customWidth="1"/>
    <col min="2383" max="2560" width="9" style="942"/>
    <col min="2561" max="2638" width="2.625" style="942" customWidth="1"/>
    <col min="2639" max="2816" width="9" style="942"/>
    <col min="2817" max="2894" width="2.625" style="942" customWidth="1"/>
    <col min="2895" max="3072" width="9" style="942"/>
    <col min="3073" max="3150" width="2.625" style="942" customWidth="1"/>
    <col min="3151" max="3328" width="9" style="942"/>
    <col min="3329" max="3406" width="2.625" style="942" customWidth="1"/>
    <col min="3407" max="3584" width="9" style="942"/>
    <col min="3585" max="3662" width="2.625" style="942" customWidth="1"/>
    <col min="3663" max="3840" width="9" style="942"/>
    <col min="3841" max="3918" width="2.625" style="942" customWidth="1"/>
    <col min="3919" max="4096" width="9" style="942"/>
    <col min="4097" max="4174" width="2.625" style="942" customWidth="1"/>
    <col min="4175" max="4352" width="9" style="942"/>
    <col min="4353" max="4430" width="2.625" style="942" customWidth="1"/>
    <col min="4431" max="4608" width="9" style="942"/>
    <col min="4609" max="4686" width="2.625" style="942" customWidth="1"/>
    <col min="4687" max="4864" width="9" style="942"/>
    <col min="4865" max="4942" width="2.625" style="942" customWidth="1"/>
    <col min="4943" max="5120" width="9" style="942"/>
    <col min="5121" max="5198" width="2.625" style="942" customWidth="1"/>
    <col min="5199" max="5376" width="9" style="942"/>
    <col min="5377" max="5454" width="2.625" style="942" customWidth="1"/>
    <col min="5455" max="5632" width="9" style="942"/>
    <col min="5633" max="5710" width="2.625" style="942" customWidth="1"/>
    <col min="5711" max="5888" width="9" style="942"/>
    <col min="5889" max="5966" width="2.625" style="942" customWidth="1"/>
    <col min="5967" max="6144" width="9" style="942"/>
    <col min="6145" max="6222" width="2.625" style="942" customWidth="1"/>
    <col min="6223" max="6400" width="9" style="942"/>
    <col min="6401" max="6478" width="2.625" style="942" customWidth="1"/>
    <col min="6479" max="6656" width="9" style="942"/>
    <col min="6657" max="6734" width="2.625" style="942" customWidth="1"/>
    <col min="6735" max="6912" width="9" style="942"/>
    <col min="6913" max="6990" width="2.625" style="942" customWidth="1"/>
    <col min="6991" max="7168" width="9" style="942"/>
    <col min="7169" max="7246" width="2.625" style="942" customWidth="1"/>
    <col min="7247" max="7424" width="9" style="942"/>
    <col min="7425" max="7502" width="2.625" style="942" customWidth="1"/>
    <col min="7503" max="7680" width="9" style="942"/>
    <col min="7681" max="7758" width="2.625" style="942" customWidth="1"/>
    <col min="7759" max="7936" width="9" style="942"/>
    <col min="7937" max="8014" width="2.625" style="942" customWidth="1"/>
    <col min="8015" max="8192" width="9" style="942"/>
    <col min="8193" max="8270" width="2.625" style="942" customWidth="1"/>
    <col min="8271" max="8448" width="9" style="942"/>
    <col min="8449" max="8526" width="2.625" style="942" customWidth="1"/>
    <col min="8527" max="8704" width="9" style="942"/>
    <col min="8705" max="8782" width="2.625" style="942" customWidth="1"/>
    <col min="8783" max="8960" width="9" style="942"/>
    <col min="8961" max="9038" width="2.625" style="942" customWidth="1"/>
    <col min="9039" max="9216" width="9" style="942"/>
    <col min="9217" max="9294" width="2.625" style="942" customWidth="1"/>
    <col min="9295" max="9472" width="9" style="942"/>
    <col min="9473" max="9550" width="2.625" style="942" customWidth="1"/>
    <col min="9551" max="9728" width="9" style="942"/>
    <col min="9729" max="9806" width="2.625" style="942" customWidth="1"/>
    <col min="9807" max="9984" width="9" style="942"/>
    <col min="9985" max="10062" width="2.625" style="942" customWidth="1"/>
    <col min="10063" max="10240" width="9" style="942"/>
    <col min="10241" max="10318" width="2.625" style="942" customWidth="1"/>
    <col min="10319" max="10496" width="9" style="942"/>
    <col min="10497" max="10574" width="2.625" style="942" customWidth="1"/>
    <col min="10575" max="10752" width="9" style="942"/>
    <col min="10753" max="10830" width="2.625" style="942" customWidth="1"/>
    <col min="10831" max="11008" width="9" style="942"/>
    <col min="11009" max="11086" width="2.625" style="942" customWidth="1"/>
    <col min="11087" max="11264" width="9" style="942"/>
    <col min="11265" max="11342" width="2.625" style="942" customWidth="1"/>
    <col min="11343" max="11520" width="9" style="942"/>
    <col min="11521" max="11598" width="2.625" style="942" customWidth="1"/>
    <col min="11599" max="11776" width="9" style="942"/>
    <col min="11777" max="11854" width="2.625" style="942" customWidth="1"/>
    <col min="11855" max="12032" width="9" style="942"/>
    <col min="12033" max="12110" width="2.625" style="942" customWidth="1"/>
    <col min="12111" max="12288" width="9" style="942"/>
    <col min="12289" max="12366" width="2.625" style="942" customWidth="1"/>
    <col min="12367" max="12544" width="9" style="942"/>
    <col min="12545" max="12622" width="2.625" style="942" customWidth="1"/>
    <col min="12623" max="12800" width="9" style="942"/>
    <col min="12801" max="12878" width="2.625" style="942" customWidth="1"/>
    <col min="12879" max="13056" width="9" style="942"/>
    <col min="13057" max="13134" width="2.625" style="942" customWidth="1"/>
    <col min="13135" max="13312" width="9" style="942"/>
    <col min="13313" max="13390" width="2.625" style="942" customWidth="1"/>
    <col min="13391" max="13568" width="9" style="942"/>
    <col min="13569" max="13646" width="2.625" style="942" customWidth="1"/>
    <col min="13647" max="13824" width="9" style="942"/>
    <col min="13825" max="13902" width="2.625" style="942" customWidth="1"/>
    <col min="13903" max="14080" width="9" style="942"/>
    <col min="14081" max="14158" width="2.625" style="942" customWidth="1"/>
    <col min="14159" max="14336" width="9" style="942"/>
    <col min="14337" max="14414" width="2.625" style="942" customWidth="1"/>
    <col min="14415" max="14592" width="9" style="942"/>
    <col min="14593" max="14670" width="2.625" style="942" customWidth="1"/>
    <col min="14671" max="14848" width="9" style="942"/>
    <col min="14849" max="14926" width="2.625" style="942" customWidth="1"/>
    <col min="14927" max="15104" width="9" style="942"/>
    <col min="15105" max="15182" width="2.625" style="942" customWidth="1"/>
    <col min="15183" max="15360" width="9" style="942"/>
    <col min="15361" max="15438" width="2.625" style="942" customWidth="1"/>
    <col min="15439" max="15616" width="9" style="942"/>
    <col min="15617" max="15694" width="2.625" style="942" customWidth="1"/>
    <col min="15695" max="15872" width="9" style="942"/>
    <col min="15873" max="15950" width="2.625" style="942" customWidth="1"/>
    <col min="15951" max="16128" width="9" style="942"/>
    <col min="16129" max="16206" width="2.625" style="942" customWidth="1"/>
    <col min="16207" max="16384" width="9" style="942"/>
  </cols>
  <sheetData>
    <row r="1" spans="1:47" ht="24" customHeight="1">
      <c r="A1" s="954" t="s">
        <v>1196</v>
      </c>
      <c r="B1" s="953"/>
      <c r="C1" s="943"/>
      <c r="D1" s="950"/>
      <c r="E1" s="950"/>
      <c r="F1" s="950"/>
      <c r="G1" s="943"/>
      <c r="H1" s="943"/>
      <c r="I1" s="943"/>
      <c r="J1" s="943"/>
      <c r="K1" s="943"/>
      <c r="L1" s="943"/>
      <c r="M1" s="943"/>
      <c r="N1" s="943"/>
      <c r="O1" s="943"/>
      <c r="P1" s="943"/>
      <c r="Q1" s="943"/>
      <c r="R1" s="943"/>
      <c r="S1" s="943"/>
      <c r="T1" s="943"/>
      <c r="U1" s="943"/>
      <c r="V1" s="943"/>
      <c r="W1" s="943"/>
      <c r="X1" s="943"/>
      <c r="Y1" s="943"/>
      <c r="Z1" s="943"/>
      <c r="AA1" s="943"/>
      <c r="AB1" s="943"/>
      <c r="AC1" s="943"/>
      <c r="AD1" s="943"/>
      <c r="AE1" s="943"/>
      <c r="AF1" s="943"/>
      <c r="AG1" s="943"/>
    </row>
    <row r="2" spans="1:47" ht="12" customHeight="1">
      <c r="A2" s="943"/>
      <c r="B2" s="943"/>
      <c r="C2" s="943"/>
      <c r="D2" s="943"/>
      <c r="E2" s="943"/>
      <c r="F2" s="943"/>
      <c r="G2" s="943"/>
      <c r="H2" s="943"/>
      <c r="I2" s="943"/>
      <c r="J2" s="943"/>
      <c r="K2" s="943"/>
      <c r="L2" s="943"/>
      <c r="M2" s="943"/>
      <c r="N2" s="943"/>
      <c r="O2" s="943"/>
      <c r="P2" s="943"/>
      <c r="Q2" s="943"/>
      <c r="R2" s="943"/>
      <c r="S2" s="943"/>
      <c r="T2" s="943"/>
      <c r="U2" s="943"/>
      <c r="V2" s="943"/>
      <c r="W2" s="943"/>
      <c r="X2" s="943"/>
      <c r="Y2" s="943"/>
      <c r="Z2" s="943"/>
      <c r="AA2" s="943"/>
      <c r="AB2" s="943"/>
      <c r="AC2" s="943"/>
      <c r="AD2" s="943"/>
      <c r="AE2" s="943"/>
      <c r="AF2" s="943"/>
      <c r="AG2" s="943"/>
    </row>
    <row r="3" spans="1:47" ht="18" customHeight="1">
      <c r="B3" s="942" t="s">
        <v>1197</v>
      </c>
    </row>
    <row r="4" spans="1:47" ht="18" customHeight="1"/>
    <row r="5" spans="1:47" ht="18" customHeight="1"/>
    <row r="6" spans="1:47" ht="18" customHeight="1">
      <c r="H6" s="943"/>
      <c r="I6" s="943"/>
      <c r="J6" s="943"/>
      <c r="AE6" s="955"/>
      <c r="AF6" s="955"/>
      <c r="AG6" s="955"/>
      <c r="AH6" s="955"/>
      <c r="AI6" s="955"/>
      <c r="AN6" s="955"/>
      <c r="AO6" s="955"/>
      <c r="AP6" s="955"/>
      <c r="AQ6" s="955"/>
    </row>
    <row r="7" spans="1:47" ht="18" customHeight="1">
      <c r="AD7" s="955"/>
      <c r="AE7" s="1287" t="s">
        <v>1198</v>
      </c>
      <c r="AF7" s="1287"/>
      <c r="AG7" s="1287"/>
      <c r="AH7" s="1287"/>
      <c r="AI7" s="1287"/>
      <c r="AM7" s="955"/>
      <c r="AN7" s="1287" t="s">
        <v>1198</v>
      </c>
      <c r="AO7" s="1287"/>
      <c r="AP7" s="1287"/>
      <c r="AQ7" s="1287"/>
      <c r="AR7" s="1287"/>
    </row>
    <row r="8" spans="1:47" ht="18" customHeight="1">
      <c r="AE8" s="1287"/>
      <c r="AF8" s="1287"/>
      <c r="AG8" s="1287"/>
      <c r="AH8" s="1287"/>
      <c r="AI8" s="1287"/>
      <c r="AN8" s="1287"/>
      <c r="AO8" s="1287"/>
      <c r="AP8" s="1287"/>
      <c r="AQ8" s="1287"/>
      <c r="AR8" s="1287"/>
    </row>
    <row r="9" spans="1:47" ht="18" customHeight="1">
      <c r="S9" s="956"/>
      <c r="T9" s="956"/>
      <c r="U9" s="956"/>
      <c r="V9" s="956"/>
      <c r="W9" s="956"/>
    </row>
    <row r="10" spans="1:47" ht="18" customHeight="1">
      <c r="Q10" s="957"/>
      <c r="R10" s="957"/>
    </row>
    <row r="11" spans="1:47" ht="18" customHeight="1">
      <c r="C11" s="1284" t="s">
        <v>1199</v>
      </c>
      <c r="D11" s="1284"/>
      <c r="E11" s="1284"/>
      <c r="F11" s="1284"/>
      <c r="Q11" s="957"/>
      <c r="R11" s="957"/>
      <c r="AR11" s="958"/>
      <c r="AS11" s="958"/>
      <c r="AT11" s="958"/>
      <c r="AU11" s="958"/>
    </row>
    <row r="12" spans="1:47" ht="18" customHeight="1">
      <c r="P12" s="957"/>
      <c r="V12" s="957"/>
      <c r="W12" s="1288" t="s">
        <v>1200</v>
      </c>
      <c r="X12" s="1288"/>
      <c r="Y12" s="1288"/>
      <c r="Z12" s="1288"/>
      <c r="AA12" s="1289" t="s">
        <v>1201</v>
      </c>
      <c r="AB12" s="1289"/>
      <c r="AC12" s="1289"/>
      <c r="AD12" s="1289"/>
      <c r="AE12" s="1289"/>
      <c r="AF12" s="1289"/>
      <c r="AG12" s="1289"/>
      <c r="AH12" s="1289"/>
      <c r="AI12" s="1289"/>
      <c r="AJ12" s="1289"/>
      <c r="AK12" s="1289"/>
      <c r="AL12" s="1289"/>
      <c r="AM12" s="1289"/>
      <c r="AR12" s="1284" t="s">
        <v>1202</v>
      </c>
      <c r="AS12" s="1284"/>
      <c r="AT12" s="1284"/>
      <c r="AU12" s="1284"/>
    </row>
    <row r="13" spans="1:47" ht="18" customHeight="1">
      <c r="H13" s="1284" t="s">
        <v>1203</v>
      </c>
      <c r="I13" s="1284"/>
      <c r="J13" s="1284"/>
      <c r="K13" s="1284"/>
      <c r="L13" s="1284"/>
      <c r="M13" s="1284"/>
      <c r="N13" s="1284"/>
      <c r="O13" s="1284"/>
      <c r="P13" s="1284"/>
      <c r="Q13" s="1284"/>
      <c r="R13" s="1284"/>
      <c r="S13" s="1284"/>
      <c r="T13" s="1284"/>
      <c r="U13" s="1284"/>
      <c r="V13" s="1284"/>
      <c r="W13" s="1288"/>
      <c r="X13" s="1288"/>
      <c r="Y13" s="1288"/>
      <c r="Z13" s="1288"/>
      <c r="AA13" s="1289"/>
      <c r="AB13" s="1289"/>
      <c r="AC13" s="1289"/>
      <c r="AD13" s="1289"/>
      <c r="AE13" s="1289"/>
      <c r="AF13" s="1289"/>
      <c r="AG13" s="1289"/>
      <c r="AH13" s="1289"/>
      <c r="AI13" s="1289"/>
      <c r="AJ13" s="1289"/>
      <c r="AK13" s="1289"/>
      <c r="AL13" s="1289"/>
      <c r="AM13" s="1289"/>
    </row>
    <row r="14" spans="1:47" ht="18" customHeight="1">
      <c r="W14" s="1288"/>
      <c r="X14" s="1288"/>
      <c r="Y14" s="1288"/>
      <c r="Z14" s="1288"/>
    </row>
    <row r="15" spans="1:47" ht="18" customHeight="1">
      <c r="F15" s="1285" t="s">
        <v>1204</v>
      </c>
      <c r="G15" s="1285"/>
      <c r="H15" s="1285"/>
      <c r="I15" s="1285"/>
      <c r="J15" s="959"/>
      <c r="K15" s="959"/>
      <c r="L15" s="1285"/>
      <c r="M15" s="1285"/>
      <c r="N15" s="1285"/>
      <c r="O15" s="1285"/>
      <c r="U15" s="1285" t="s">
        <v>1204</v>
      </c>
      <c r="V15" s="1285"/>
      <c r="W15" s="1285"/>
      <c r="X15" s="1285"/>
    </row>
    <row r="16" spans="1:47" ht="18" customHeight="1">
      <c r="F16" s="1285"/>
      <c r="G16" s="1285"/>
      <c r="H16" s="1285"/>
      <c r="I16" s="1285"/>
      <c r="J16" s="959"/>
      <c r="K16" s="959"/>
      <c r="L16" s="1285"/>
      <c r="M16" s="1285"/>
      <c r="N16" s="1285"/>
      <c r="O16" s="1285"/>
      <c r="U16" s="1285"/>
      <c r="V16" s="1285"/>
      <c r="W16" s="1285"/>
      <c r="X16" s="1285"/>
    </row>
    <row r="17" spans="2:48" ht="18" customHeight="1">
      <c r="F17" s="1285"/>
      <c r="G17" s="1285"/>
      <c r="H17" s="1285"/>
      <c r="I17" s="1285"/>
      <c r="J17" s="959"/>
      <c r="K17" s="959"/>
      <c r="L17" s="1285"/>
      <c r="M17" s="1285"/>
      <c r="N17" s="1285"/>
      <c r="O17" s="1285"/>
      <c r="U17" s="1285"/>
      <c r="V17" s="1285"/>
      <c r="W17" s="1285"/>
      <c r="X17" s="1285"/>
    </row>
    <row r="18" spans="2:48" ht="18" customHeight="1"/>
    <row r="19" spans="2:48" ht="18" customHeight="1"/>
    <row r="20" spans="2:48" ht="18" customHeight="1">
      <c r="H20" s="943"/>
      <c r="I20" s="943"/>
      <c r="J20" s="943"/>
      <c r="X20" s="955"/>
      <c r="Y20" s="955"/>
      <c r="Z20" s="955"/>
      <c r="AA20" s="955"/>
      <c r="AB20" s="955"/>
    </row>
    <row r="21" spans="2:48" ht="18" customHeight="1">
      <c r="X21" s="955"/>
      <c r="Y21" s="955"/>
      <c r="Z21" s="955"/>
      <c r="AA21" s="955"/>
      <c r="AB21" s="955"/>
    </row>
    <row r="22" spans="2:48" ht="18" customHeight="1"/>
    <row r="23" spans="2:48" ht="18" customHeight="1"/>
    <row r="24" spans="2:48" ht="18" customHeight="1">
      <c r="S24" s="956"/>
      <c r="T24" s="956"/>
      <c r="U24" s="956"/>
      <c r="V24" s="956"/>
      <c r="W24" s="956"/>
      <c r="AC24" s="956"/>
      <c r="AD24" s="956"/>
      <c r="AE24" s="956"/>
    </row>
    <row r="25" spans="2:48" ht="18" customHeight="1">
      <c r="C25" s="1284" t="s">
        <v>1199</v>
      </c>
      <c r="D25" s="1284"/>
      <c r="E25" s="1284"/>
      <c r="F25" s="1284"/>
      <c r="P25" s="957"/>
      <c r="Q25" s="957"/>
      <c r="R25" s="957"/>
      <c r="S25" s="943"/>
      <c r="T25" s="943"/>
      <c r="U25" s="943"/>
      <c r="V25" s="943"/>
      <c r="W25" s="943"/>
      <c r="X25" s="943"/>
      <c r="Y25" s="943"/>
      <c r="Z25" s="943"/>
      <c r="AA25" s="943"/>
      <c r="AB25" s="943"/>
      <c r="AC25" s="943"/>
      <c r="AD25" s="943"/>
      <c r="AE25" s="943"/>
    </row>
    <row r="26" spans="2:48" ht="18" customHeight="1">
      <c r="P26" s="957"/>
      <c r="Q26" s="957"/>
      <c r="R26" s="957"/>
    </row>
    <row r="27" spans="2:48" ht="18" customHeight="1">
      <c r="H27" s="1284" t="s">
        <v>1203</v>
      </c>
      <c r="I27" s="1284"/>
      <c r="J27" s="1284"/>
      <c r="K27" s="1284"/>
      <c r="L27" s="1284"/>
      <c r="M27" s="1284"/>
      <c r="N27" s="1284"/>
      <c r="O27" s="1284"/>
      <c r="P27" s="1284"/>
      <c r="Q27" s="1284"/>
      <c r="R27" s="1284"/>
      <c r="S27" s="1284"/>
      <c r="T27" s="1284"/>
      <c r="U27" s="1284"/>
      <c r="V27" s="1284"/>
      <c r="Y27" s="1286" t="s">
        <v>1255</v>
      </c>
      <c r="Z27" s="1286"/>
      <c r="AA27" s="1286"/>
      <c r="AB27" s="1286"/>
      <c r="AC27" s="1286"/>
      <c r="AD27" s="1286"/>
      <c r="AE27" s="1286"/>
      <c r="AF27" s="1286"/>
      <c r="AG27" s="1286"/>
      <c r="AH27" s="1286"/>
      <c r="AI27" s="1286"/>
      <c r="AJ27" s="1286"/>
      <c r="AK27" s="1286"/>
      <c r="AL27" s="1286"/>
      <c r="AO27" s="1284"/>
      <c r="AP27" s="1284"/>
      <c r="AQ27" s="1284"/>
      <c r="AR27" s="1284"/>
      <c r="AS27" s="1284"/>
      <c r="AT27" s="1284"/>
      <c r="AU27" s="1284"/>
      <c r="AV27" s="1284"/>
    </row>
    <row r="28" spans="2:48" ht="18" customHeight="1">
      <c r="H28" s="958"/>
      <c r="I28" s="958"/>
      <c r="J28" s="958"/>
      <c r="K28" s="958"/>
      <c r="L28" s="958"/>
      <c r="M28" s="958"/>
      <c r="N28" s="958"/>
      <c r="O28" s="958"/>
      <c r="P28" s="958"/>
      <c r="Q28" s="958"/>
      <c r="R28" s="958"/>
      <c r="S28" s="958"/>
      <c r="T28" s="958"/>
      <c r="U28" s="958"/>
      <c r="V28" s="958"/>
      <c r="Y28" s="958"/>
      <c r="Z28" s="1112"/>
      <c r="AA28" s="923"/>
      <c r="AB28" s="958"/>
      <c r="AC28" s="923"/>
      <c r="AD28" s="958"/>
      <c r="AE28" s="928"/>
      <c r="AF28" s="958"/>
      <c r="AG28" s="958"/>
      <c r="AH28" s="1138"/>
      <c r="AI28" s="1139"/>
      <c r="AJ28" s="958"/>
      <c r="AK28" s="958"/>
      <c r="AL28" s="958"/>
      <c r="AO28" s="958"/>
      <c r="AP28" s="958"/>
      <c r="AQ28" s="958"/>
      <c r="AR28" s="958"/>
      <c r="AS28" s="958"/>
      <c r="AT28" s="958"/>
      <c r="AU28" s="958"/>
      <c r="AV28" s="958"/>
    </row>
    <row r="29" spans="2:48" ht="18" customHeight="1">
      <c r="AA29" s="960"/>
      <c r="AB29" s="960"/>
      <c r="AE29" s="961"/>
      <c r="AI29" s="1140"/>
    </row>
    <row r="30" spans="2:48" ht="21" customHeight="1">
      <c r="B30" s="942" t="s">
        <v>1205</v>
      </c>
    </row>
  </sheetData>
  <mergeCells count="14">
    <mergeCell ref="AE7:AI8"/>
    <mergeCell ref="AN7:AR8"/>
    <mergeCell ref="C11:F11"/>
    <mergeCell ref="W12:Z14"/>
    <mergeCell ref="AA12:AM13"/>
    <mergeCell ref="AR12:AU12"/>
    <mergeCell ref="H13:V13"/>
    <mergeCell ref="AO27:AV27"/>
    <mergeCell ref="F15:I17"/>
    <mergeCell ref="L15:O17"/>
    <mergeCell ref="U15:X17"/>
    <mergeCell ref="C25:F25"/>
    <mergeCell ref="H27:V27"/>
    <mergeCell ref="Y27:AL27"/>
  </mergeCells>
  <phoneticPr fontId="21"/>
  <printOptions horizontalCentered="1"/>
  <pageMargins left="0.59055118110236227" right="0.59055118110236227" top="0.78740157480314965" bottom="0.59055118110236227"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pageSetUpPr autoPageBreaks="0" fitToPage="1"/>
  </sheetPr>
  <dimension ref="A1:R107"/>
  <sheetViews>
    <sheetView showGridLines="0" topLeftCell="A50" zoomScaleNormal="100" workbookViewId="0">
      <selection activeCell="E19" sqref="E19"/>
    </sheetView>
  </sheetViews>
  <sheetFormatPr defaultColWidth="0" defaultRowHeight="0" customHeight="1" zeroHeight="1"/>
  <cols>
    <col min="1" max="1" width="1.75" style="99" customWidth="1"/>
    <col min="2" max="2" width="21.625" style="99" customWidth="1"/>
    <col min="3" max="3" width="15.125" style="99" customWidth="1"/>
    <col min="4" max="4" width="18.375" style="99" customWidth="1"/>
    <col min="5" max="5" width="13.875" style="99" customWidth="1"/>
    <col min="6" max="6" width="11.5" style="99" customWidth="1"/>
    <col min="7" max="7" width="3.125" style="99" customWidth="1"/>
    <col min="8" max="8" width="27.125" style="99" customWidth="1"/>
    <col min="9" max="9" width="13" hidden="1" customWidth="1"/>
    <col min="10" max="10" width="11" hidden="1" customWidth="1"/>
    <col min="11" max="11" width="12.75" hidden="1" customWidth="1"/>
    <col min="12" max="12" width="39" hidden="1" customWidth="1"/>
    <col min="13" max="13" width="28.25" hidden="1" customWidth="1"/>
    <col min="14" max="14" width="2.5" hidden="1" customWidth="1"/>
    <col min="15" max="15" width="13.875" hidden="1" customWidth="1"/>
    <col min="16" max="16" width="11.625" hidden="1" customWidth="1"/>
    <col min="17" max="17" width="16.875" hidden="1" customWidth="1"/>
    <col min="18" max="18" width="9.5" hidden="1" customWidth="1"/>
  </cols>
  <sheetData>
    <row r="1" spans="1:11" ht="13.5">
      <c r="A1" s="3"/>
      <c r="B1" s="914"/>
      <c r="C1" s="915"/>
      <c r="D1" s="915"/>
      <c r="E1" s="915"/>
      <c r="F1" s="3"/>
      <c r="G1" s="3"/>
      <c r="H1" s="3"/>
    </row>
    <row r="2" spans="1:11" ht="21.75" customHeight="1">
      <c r="A2" s="3"/>
      <c r="B2" s="914"/>
      <c r="C2" s="915"/>
      <c r="D2" s="915"/>
      <c r="E2" s="915"/>
      <c r="F2" s="3"/>
      <c r="G2" s="3"/>
      <c r="H2" s="3"/>
    </row>
    <row r="3" spans="1:11" ht="21.75" customHeight="1">
      <c r="A3" s="3"/>
      <c r="B3" s="914"/>
      <c r="C3" s="915"/>
      <c r="D3" s="915"/>
      <c r="E3" s="915"/>
      <c r="F3" s="3"/>
      <c r="G3" s="3"/>
      <c r="H3" s="3"/>
      <c r="I3" t="s">
        <v>129</v>
      </c>
    </row>
    <row r="4" spans="1:11" ht="25.5">
      <c r="A4" s="3"/>
      <c r="B4" s="916" t="s">
        <v>1086</v>
      </c>
      <c r="C4" s="917"/>
      <c r="D4" s="917"/>
      <c r="E4" s="918"/>
      <c r="F4" s="4"/>
      <c r="G4" s="3"/>
      <c r="H4" s="3"/>
    </row>
    <row r="5" spans="1:11" ht="13.5">
      <c r="A5" s="5"/>
      <c r="B5" s="6" t="s">
        <v>130</v>
      </c>
      <c r="C5" s="7" t="s">
        <v>1265</v>
      </c>
      <c r="D5" s="7"/>
      <c r="E5" s="3"/>
      <c r="F5" s="1109" t="s">
        <v>1218</v>
      </c>
      <c r="G5" s="3"/>
      <c r="H5" s="3"/>
      <c r="I5" t="s">
        <v>7</v>
      </c>
      <c r="J5" t="s">
        <v>349</v>
      </c>
      <c r="K5">
        <v>1</v>
      </c>
    </row>
    <row r="6" spans="1:11" ht="13.5">
      <c r="A6" s="5"/>
      <c r="B6" s="9" t="s">
        <v>529</v>
      </c>
      <c r="C6" s="1108" t="s">
        <v>1263</v>
      </c>
      <c r="D6" s="10"/>
      <c r="E6" s="3"/>
      <c r="F6" s="1110" t="s">
        <v>1264</v>
      </c>
      <c r="G6" s="3"/>
      <c r="H6" s="3"/>
      <c r="I6" t="s">
        <v>8</v>
      </c>
      <c r="J6" t="s">
        <v>311</v>
      </c>
      <c r="K6">
        <v>2</v>
      </c>
    </row>
    <row r="7" spans="1:11" ht="6.75" customHeight="1" thickBot="1">
      <c r="A7" s="5"/>
      <c r="B7" s="8"/>
      <c r="C7" s="8"/>
      <c r="D7" s="8"/>
      <c r="E7" s="8"/>
      <c r="F7" s="8"/>
      <c r="G7" s="3"/>
      <c r="H7" s="3"/>
      <c r="I7" t="s">
        <v>9</v>
      </c>
      <c r="J7" t="s">
        <v>507</v>
      </c>
      <c r="K7" s="686">
        <v>3</v>
      </c>
    </row>
    <row r="8" spans="1:11" ht="17.25" customHeight="1">
      <c r="A8" s="5"/>
      <c r="B8" s="11" t="s">
        <v>508</v>
      </c>
      <c r="C8" s="12"/>
      <c r="D8" s="12"/>
      <c r="E8" s="12"/>
      <c r="F8" s="13"/>
      <c r="G8" s="3"/>
      <c r="H8" s="3"/>
      <c r="I8" t="s">
        <v>10</v>
      </c>
      <c r="J8" t="s">
        <v>509</v>
      </c>
      <c r="K8" s="686">
        <v>4</v>
      </c>
    </row>
    <row r="9" spans="1:11" ht="13.5">
      <c r="A9" s="5"/>
      <c r="B9" s="14" t="s">
        <v>510</v>
      </c>
      <c r="C9" s="15"/>
      <c r="D9" s="15"/>
      <c r="E9" s="15"/>
      <c r="F9" s="16"/>
      <c r="G9" s="3"/>
      <c r="H9" s="3"/>
      <c r="I9" t="s">
        <v>11</v>
      </c>
      <c r="J9" t="s">
        <v>511</v>
      </c>
      <c r="K9" s="686">
        <v>5</v>
      </c>
    </row>
    <row r="10" spans="1:11" ht="13.5" hidden="1" customHeight="1">
      <c r="A10" s="5"/>
      <c r="B10" s="17"/>
      <c r="C10" s="18"/>
      <c r="D10" s="18"/>
      <c r="E10" s="18"/>
      <c r="F10" s="19"/>
      <c r="G10" s="3"/>
      <c r="H10" s="3"/>
      <c r="I10" t="s">
        <v>12</v>
      </c>
      <c r="J10" t="s">
        <v>512</v>
      </c>
      <c r="K10" s="686">
        <v>6</v>
      </c>
    </row>
    <row r="11" spans="1:11" ht="13.5">
      <c r="A11" s="20"/>
      <c r="B11" s="21" t="s">
        <v>513</v>
      </c>
      <c r="C11" s="1296" t="s">
        <v>1221</v>
      </c>
      <c r="D11" s="1297"/>
      <c r="E11" s="1298"/>
      <c r="F11" s="24"/>
      <c r="G11" s="3"/>
      <c r="H11" s="3"/>
      <c r="I11" t="s">
        <v>13</v>
      </c>
      <c r="K11" s="686">
        <v>7</v>
      </c>
    </row>
    <row r="12" spans="1:11" ht="13.5">
      <c r="A12" s="20"/>
      <c r="B12" s="25" t="s">
        <v>514</v>
      </c>
      <c r="C12" s="1290" t="s">
        <v>515</v>
      </c>
      <c r="D12" s="1291"/>
      <c r="E12" s="1292"/>
      <c r="F12" s="28"/>
      <c r="G12" s="3"/>
      <c r="H12" s="3"/>
      <c r="I12" t="s">
        <v>14</v>
      </c>
      <c r="K12" s="686">
        <v>8</v>
      </c>
    </row>
    <row r="13" spans="1:11" ht="13.5" hidden="1">
      <c r="A13" s="20"/>
      <c r="B13" s="25"/>
      <c r="C13" s="26"/>
      <c r="D13" s="667"/>
      <c r="E13" s="27"/>
      <c r="F13" s="28"/>
      <c r="G13" s="3"/>
      <c r="H13" s="3"/>
      <c r="I13" t="s">
        <v>15</v>
      </c>
    </row>
    <row r="14" spans="1:11" ht="13.5">
      <c r="A14" s="20"/>
      <c r="B14" s="25" t="s">
        <v>80</v>
      </c>
      <c r="C14" s="1290" t="s">
        <v>81</v>
      </c>
      <c r="D14" s="1291"/>
      <c r="E14" s="1292"/>
      <c r="F14" s="24"/>
      <c r="G14" s="3"/>
      <c r="H14" s="3"/>
    </row>
    <row r="15" spans="1:11" ht="16.5" customHeight="1">
      <c r="A15" s="20"/>
      <c r="B15" s="25" t="s">
        <v>82</v>
      </c>
      <c r="C15" s="29">
        <v>42705</v>
      </c>
      <c r="D15" s="23"/>
      <c r="E15" s="23"/>
      <c r="F15" s="28"/>
      <c r="G15" s="3"/>
      <c r="H15" s="3"/>
      <c r="K15" s="1" t="e">
        <f>VLOOKUP(F12,I5:K12,3)</f>
        <v>#N/A</v>
      </c>
    </row>
    <row r="16" spans="1:11" ht="13.5" hidden="1">
      <c r="A16" s="20"/>
      <c r="B16" s="25"/>
      <c r="C16" s="29"/>
      <c r="D16" s="23"/>
      <c r="E16" s="23"/>
      <c r="F16" s="30"/>
      <c r="G16" s="3"/>
      <c r="H16" s="3"/>
    </row>
    <row r="17" spans="1:12" ht="13.5">
      <c r="A17" s="20"/>
      <c r="B17" s="25" t="s">
        <v>83</v>
      </c>
      <c r="C17" s="31" t="s">
        <v>143</v>
      </c>
      <c r="D17" s="32" t="s">
        <v>144</v>
      </c>
      <c r="E17" s="32"/>
      <c r="F17" s="24"/>
      <c r="G17" s="3"/>
      <c r="H17" s="3"/>
    </row>
    <row r="18" spans="1:12" ht="17.25" customHeight="1">
      <c r="A18" s="20"/>
      <c r="B18" s="25" t="s">
        <v>84</v>
      </c>
      <c r="C18" s="31" t="s">
        <v>145</v>
      </c>
      <c r="D18" s="32" t="s">
        <v>146</v>
      </c>
      <c r="E18" s="32"/>
      <c r="F18" s="24"/>
      <c r="G18" s="3"/>
      <c r="H18" s="3"/>
    </row>
    <row r="19" spans="1:12" ht="17.25" customHeight="1">
      <c r="A19" s="20"/>
      <c r="B19" s="25" t="s">
        <v>85</v>
      </c>
      <c r="C19" s="33">
        <f>SUM(C63:C64)</f>
        <v>2500</v>
      </c>
      <c r="D19" s="32" t="s">
        <v>144</v>
      </c>
      <c r="E19" s="32"/>
      <c r="F19" s="24"/>
      <c r="G19" s="3"/>
      <c r="H19" s="3"/>
    </row>
    <row r="20" spans="1:12" ht="17.25" customHeight="1">
      <c r="A20" s="20"/>
      <c r="B20" s="25" t="s">
        <v>86</v>
      </c>
      <c r="C20" s="1290" t="s">
        <v>147</v>
      </c>
      <c r="D20" s="1291"/>
      <c r="E20" s="1292"/>
      <c r="F20" s="24"/>
      <c r="G20" s="3"/>
      <c r="H20" s="3"/>
    </row>
    <row r="21" spans="1:12" ht="17.25" customHeight="1">
      <c r="A21" s="20"/>
      <c r="B21" s="34"/>
      <c r="C21" s="1293" t="str">
        <f>O67</f>
        <v>事務所,</v>
      </c>
      <c r="D21" s="1294"/>
      <c r="E21" s="1295"/>
      <c r="F21" s="24"/>
      <c r="G21" s="3"/>
      <c r="H21" s="3"/>
    </row>
    <row r="22" spans="1:12" ht="17.25" customHeight="1">
      <c r="A22" s="20"/>
      <c r="B22" s="25" t="s">
        <v>87</v>
      </c>
      <c r="C22" s="22" t="s">
        <v>88</v>
      </c>
      <c r="D22" s="23"/>
      <c r="E22" s="23"/>
      <c r="F22" s="24"/>
      <c r="G22" s="3"/>
      <c r="H22" s="3"/>
    </row>
    <row r="23" spans="1:12" ht="17.25" customHeight="1">
      <c r="A23" s="20"/>
      <c r="B23" s="25" t="s">
        <v>168</v>
      </c>
      <c r="C23" s="22" t="s">
        <v>169</v>
      </c>
      <c r="D23" s="23"/>
      <c r="E23" s="23"/>
      <c r="F23" s="24"/>
      <c r="G23" s="3"/>
      <c r="H23" s="3"/>
      <c r="I23" t="s">
        <v>170</v>
      </c>
      <c r="J23" t="s">
        <v>169</v>
      </c>
      <c r="K23" t="s">
        <v>171</v>
      </c>
      <c r="L23" t="s">
        <v>172</v>
      </c>
    </row>
    <row r="24" spans="1:12" ht="17.25" customHeight="1">
      <c r="A24" s="20"/>
      <c r="B24" s="25" t="s">
        <v>173</v>
      </c>
      <c r="C24" s="35" t="s">
        <v>148</v>
      </c>
      <c r="D24" s="32" t="s">
        <v>174</v>
      </c>
      <c r="E24" s="32"/>
      <c r="F24" s="24"/>
      <c r="G24" s="3"/>
      <c r="H24" s="3"/>
      <c r="I24" s="1">
        <f>IF(OR(C23=I23,C23=L23),1,IF(C23=J23,2,3))</f>
        <v>2</v>
      </c>
    </row>
    <row r="25" spans="1:12" ht="17.25" customHeight="1">
      <c r="A25" s="20"/>
      <c r="B25" s="25" t="s">
        <v>175</v>
      </c>
      <c r="C25" s="35" t="s">
        <v>149</v>
      </c>
      <c r="D25" s="32" t="s">
        <v>176</v>
      </c>
      <c r="E25" s="32"/>
      <c r="F25" s="24"/>
      <c r="G25" s="3"/>
      <c r="H25" s="3"/>
    </row>
    <row r="26" spans="1:12" ht="6.75" customHeight="1" thickBot="1">
      <c r="A26" s="20"/>
      <c r="B26" s="25"/>
      <c r="C26" s="36"/>
      <c r="D26" s="36"/>
      <c r="E26" s="36"/>
      <c r="F26" s="37"/>
      <c r="G26" s="3"/>
      <c r="H26" s="3"/>
    </row>
    <row r="27" spans="1:12" ht="14.25" hidden="1" thickBot="1">
      <c r="A27"/>
      <c r="B27"/>
      <c r="C27"/>
      <c r="D27"/>
      <c r="E27"/>
      <c r="F27"/>
      <c r="G27"/>
      <c r="H27"/>
    </row>
    <row r="28" spans="1:12" ht="14.25" hidden="1" thickBot="1">
      <c r="A28"/>
      <c r="B28"/>
      <c r="C28"/>
      <c r="D28"/>
      <c r="E28"/>
      <c r="F28"/>
      <c r="G28"/>
      <c r="H28"/>
    </row>
    <row r="29" spans="1:12" ht="14.25" hidden="1" thickBot="1">
      <c r="A29"/>
      <c r="B29"/>
      <c r="C29"/>
      <c r="D29"/>
      <c r="E29"/>
      <c r="F29"/>
      <c r="G29"/>
      <c r="H29"/>
    </row>
    <row r="30" spans="1:12" ht="14.25" hidden="1" thickBot="1">
      <c r="A30"/>
      <c r="B30"/>
      <c r="C30"/>
      <c r="D30"/>
      <c r="E30"/>
      <c r="F30"/>
      <c r="G30"/>
      <c r="H30"/>
    </row>
    <row r="31" spans="1:12" ht="14.25" hidden="1" thickBot="1">
      <c r="A31"/>
      <c r="B31"/>
      <c r="C31"/>
      <c r="D31"/>
      <c r="E31"/>
      <c r="F31"/>
      <c r="G31"/>
      <c r="H31"/>
    </row>
    <row r="32" spans="1:12" ht="14.25" hidden="1" thickBot="1">
      <c r="A32"/>
      <c r="B32"/>
      <c r="C32"/>
      <c r="D32"/>
      <c r="E32"/>
      <c r="F32"/>
      <c r="G32"/>
      <c r="H32"/>
    </row>
    <row r="33" spans="1:18" ht="14.25" hidden="1" thickBot="1">
      <c r="A33"/>
      <c r="B33"/>
      <c r="C33"/>
      <c r="D33"/>
      <c r="E33"/>
      <c r="F33"/>
      <c r="G33"/>
      <c r="H33"/>
    </row>
    <row r="34" spans="1:18" ht="14.25" hidden="1" thickBot="1">
      <c r="A34"/>
      <c r="B34"/>
      <c r="C34"/>
      <c r="D34"/>
      <c r="E34"/>
      <c r="F34"/>
      <c r="G34"/>
      <c r="H34"/>
    </row>
    <row r="35" spans="1:18" ht="14.25" hidden="1" thickBot="1">
      <c r="A35"/>
      <c r="B35"/>
      <c r="C35"/>
      <c r="D35"/>
      <c r="E35"/>
      <c r="F35"/>
      <c r="G35"/>
      <c r="H35"/>
    </row>
    <row r="36" spans="1:18" ht="14.25" hidden="1" thickBot="1">
      <c r="A36"/>
      <c r="B36"/>
      <c r="C36"/>
      <c r="D36"/>
      <c r="E36"/>
      <c r="F36"/>
      <c r="G36"/>
      <c r="H36"/>
    </row>
    <row r="37" spans="1:18" ht="14.25" hidden="1" thickBot="1">
      <c r="A37"/>
      <c r="B37"/>
      <c r="C37"/>
      <c r="D37"/>
      <c r="E37"/>
      <c r="F37"/>
      <c r="G37"/>
      <c r="H37"/>
    </row>
    <row r="38" spans="1:18" ht="17.25" customHeight="1" thickBot="1">
      <c r="A38" s="38"/>
      <c r="B38" s="39" t="s">
        <v>177</v>
      </c>
      <c r="C38" s="40"/>
      <c r="D38" s="40"/>
      <c r="E38" s="40"/>
      <c r="F38" s="41"/>
      <c r="G38" s="3"/>
      <c r="H38" s="3"/>
      <c r="I38" t="s">
        <v>178</v>
      </c>
      <c r="L38" s="1" t="s">
        <v>179</v>
      </c>
      <c r="M38" s="1" t="s">
        <v>180</v>
      </c>
    </row>
    <row r="39" spans="1:18" ht="16.5" customHeight="1">
      <c r="A39" s="38"/>
      <c r="B39" s="42" t="s">
        <v>181</v>
      </c>
      <c r="C39" s="43">
        <v>41828</v>
      </c>
      <c r="D39" s="23"/>
      <c r="E39" s="674" t="s">
        <v>182</v>
      </c>
      <c r="F39" s="673"/>
      <c r="G39" s="3"/>
      <c r="H39" s="3"/>
      <c r="I39" t="s">
        <v>183</v>
      </c>
      <c r="J39">
        <v>1</v>
      </c>
      <c r="L39" s="1" t="s">
        <v>183</v>
      </c>
      <c r="M39" s="1" t="s">
        <v>96</v>
      </c>
    </row>
    <row r="40" spans="1:18" ht="16.5" customHeight="1">
      <c r="A40" s="38"/>
      <c r="B40" s="42" t="s">
        <v>97</v>
      </c>
      <c r="C40" s="22" t="s">
        <v>98</v>
      </c>
      <c r="D40" s="23"/>
      <c r="E40" s="23"/>
      <c r="F40" s="24"/>
      <c r="G40" s="3"/>
      <c r="H40" s="3"/>
      <c r="I40" t="s">
        <v>182</v>
      </c>
      <c r="J40">
        <v>2</v>
      </c>
      <c r="L40" s="1" t="s">
        <v>182</v>
      </c>
      <c r="M40" s="1" t="s">
        <v>99</v>
      </c>
    </row>
    <row r="41" spans="1:18" ht="16.5" customHeight="1">
      <c r="A41" s="44"/>
      <c r="B41" s="42" t="s">
        <v>100</v>
      </c>
      <c r="C41" s="43">
        <v>41830</v>
      </c>
      <c r="D41" s="23"/>
      <c r="E41" s="23"/>
      <c r="F41" s="24"/>
      <c r="G41" s="3"/>
      <c r="H41" s="3"/>
      <c r="I41" t="s">
        <v>101</v>
      </c>
      <c r="J41">
        <v>2</v>
      </c>
      <c r="L41" s="1" t="s">
        <v>101</v>
      </c>
      <c r="M41" s="1"/>
    </row>
    <row r="42" spans="1:18" ht="16.5" customHeight="1">
      <c r="A42" s="44"/>
      <c r="B42" s="42" t="s">
        <v>102</v>
      </c>
      <c r="C42" s="22" t="s">
        <v>98</v>
      </c>
      <c r="D42" s="23"/>
      <c r="E42" s="23"/>
      <c r="F42" s="24"/>
      <c r="G42" s="3"/>
      <c r="H42" s="3"/>
      <c r="I42" s="1">
        <v>2</v>
      </c>
    </row>
    <row r="43" spans="1:18" ht="17.25" customHeight="1" thickBot="1">
      <c r="A43" s="44"/>
      <c r="B43" s="45" t="s">
        <v>103</v>
      </c>
      <c r="C43" s="46" t="s">
        <v>104</v>
      </c>
      <c r="D43" s="47" t="str">
        <f>IF(C43=I43,L43,L44)</f>
        <v>→LCCO2算定条件シート（標準計算）を入力</v>
      </c>
      <c r="E43" s="23"/>
      <c r="F43" s="48"/>
      <c r="G43" s="3"/>
      <c r="H43" s="3"/>
      <c r="I43" t="s">
        <v>104</v>
      </c>
      <c r="L43" t="s">
        <v>105</v>
      </c>
    </row>
    <row r="44" spans="1:18" ht="9.75" customHeight="1" thickBot="1">
      <c r="A44" s="49"/>
      <c r="B44" s="50"/>
      <c r="C44" s="50"/>
      <c r="D44" s="50"/>
      <c r="E44" s="50"/>
      <c r="F44" s="50"/>
      <c r="G44" s="3"/>
      <c r="H44" s="3"/>
      <c r="I44" t="s">
        <v>106</v>
      </c>
      <c r="L44" t="s">
        <v>107</v>
      </c>
    </row>
    <row r="45" spans="1:18" ht="13.5">
      <c r="A45" s="49"/>
      <c r="B45" s="51" t="s">
        <v>108</v>
      </c>
      <c r="C45" s="52"/>
      <c r="D45" s="52"/>
      <c r="E45" s="52"/>
      <c r="F45" s="53"/>
      <c r="G45" s="3"/>
      <c r="H45" s="3"/>
    </row>
    <row r="46" spans="1:18" ht="14.25" thickBot="1">
      <c r="A46" s="49"/>
      <c r="B46" s="17" t="s">
        <v>109</v>
      </c>
      <c r="C46" s="54"/>
      <c r="D46" s="55"/>
      <c r="E46" s="55"/>
      <c r="F46" s="56"/>
      <c r="G46" s="3"/>
      <c r="H46" s="3"/>
      <c r="J46" t="s">
        <v>150</v>
      </c>
      <c r="K46" t="s">
        <v>314</v>
      </c>
      <c r="L46" t="s">
        <v>151</v>
      </c>
    </row>
    <row r="47" spans="1:18" ht="13.5">
      <c r="A47" s="49"/>
      <c r="B47" s="57" t="s">
        <v>152</v>
      </c>
      <c r="C47" s="33">
        <f>E47+E48</f>
        <v>2500</v>
      </c>
      <c r="D47" s="32" t="s">
        <v>569</v>
      </c>
      <c r="E47" s="58">
        <v>2500</v>
      </c>
      <c r="F47" s="673" t="s">
        <v>557</v>
      </c>
      <c r="G47" s="3"/>
      <c r="H47" s="3"/>
      <c r="I47" t="s">
        <v>110</v>
      </c>
      <c r="J47">
        <f>C47</f>
        <v>2500</v>
      </c>
      <c r="K47">
        <f>J47/$J$66</f>
        <v>1</v>
      </c>
      <c r="N47">
        <f>IF(J47=0,0,RANK(J47,$J$47:$J$64))</f>
        <v>1</v>
      </c>
      <c r="O47" t="str">
        <f>IF(AND(0&lt;N47,N47&lt;4),I47&amp;",","")</f>
        <v>事務所,</v>
      </c>
      <c r="P47" s="658" t="s">
        <v>413</v>
      </c>
      <c r="Q47" s="659" t="s">
        <v>110</v>
      </c>
      <c r="R47" s="675">
        <f>E47</f>
        <v>2500</v>
      </c>
    </row>
    <row r="48" spans="1:18" ht="13.5">
      <c r="A48" s="49"/>
      <c r="B48" s="59"/>
      <c r="C48" s="32"/>
      <c r="D48" s="672" t="s">
        <v>561</v>
      </c>
      <c r="E48" s="58"/>
      <c r="F48" s="673" t="s">
        <v>565</v>
      </c>
      <c r="G48" s="3"/>
      <c r="H48" s="3"/>
      <c r="N48">
        <f t="shared" ref="N48:N64" si="0">IF(J48=0,0,RANK(J48,$J$47:$J$64))</f>
        <v>0</v>
      </c>
      <c r="O48" t="str">
        <f t="shared" ref="O48:O64" si="1">IF(AND(0&lt;N48,N48&lt;4),I48&amp;",","")</f>
        <v/>
      </c>
      <c r="P48" s="660"/>
      <c r="Q48" s="659" t="s">
        <v>543</v>
      </c>
      <c r="R48" s="675">
        <f t="shared" ref="R48:R59" si="2">E48</f>
        <v>0</v>
      </c>
    </row>
    <row r="49" spans="1:18" ht="13.5">
      <c r="A49" s="49"/>
      <c r="B49" s="59" t="s">
        <v>111</v>
      </c>
      <c r="C49" s="33">
        <f>SUM(E49:E53)</f>
        <v>0</v>
      </c>
      <c r="D49" s="32" t="s">
        <v>568</v>
      </c>
      <c r="E49" s="58"/>
      <c r="F49" s="673" t="s">
        <v>565</v>
      </c>
      <c r="G49" s="3"/>
      <c r="H49" s="3"/>
      <c r="I49" t="s">
        <v>112</v>
      </c>
      <c r="J49" s="677">
        <f>C49</f>
        <v>0</v>
      </c>
      <c r="K49">
        <f>J49/$J$66</f>
        <v>0</v>
      </c>
      <c r="N49">
        <f t="shared" si="0"/>
        <v>0</v>
      </c>
      <c r="O49" t="str">
        <f t="shared" si="1"/>
        <v/>
      </c>
      <c r="P49" s="662" t="s">
        <v>547</v>
      </c>
      <c r="Q49" s="659" t="s">
        <v>548</v>
      </c>
      <c r="R49" s="675">
        <f t="shared" si="2"/>
        <v>0</v>
      </c>
    </row>
    <row r="50" spans="1:18" ht="13.5">
      <c r="A50" s="49"/>
      <c r="B50" s="59"/>
      <c r="C50" s="32"/>
      <c r="D50" s="672" t="s">
        <v>558</v>
      </c>
      <c r="E50" s="58"/>
      <c r="F50" s="673" t="s">
        <v>565</v>
      </c>
      <c r="G50" s="3"/>
      <c r="H50" s="3"/>
      <c r="J50" s="678"/>
      <c r="N50">
        <f t="shared" si="0"/>
        <v>0</v>
      </c>
      <c r="O50" t="str">
        <f t="shared" si="1"/>
        <v/>
      </c>
      <c r="P50" s="662"/>
      <c r="Q50" s="659" t="s">
        <v>312</v>
      </c>
      <c r="R50" s="675">
        <f t="shared" si="2"/>
        <v>0</v>
      </c>
    </row>
    <row r="51" spans="1:18" ht="13.5">
      <c r="A51" s="49"/>
      <c r="B51" s="59"/>
      <c r="C51" s="32"/>
      <c r="D51" s="672" t="s">
        <v>566</v>
      </c>
      <c r="E51" s="58"/>
      <c r="F51" s="673" t="s">
        <v>565</v>
      </c>
      <c r="G51" s="3"/>
      <c r="H51" s="3"/>
      <c r="N51">
        <f t="shared" si="0"/>
        <v>0</v>
      </c>
      <c r="O51" t="str">
        <f t="shared" si="1"/>
        <v/>
      </c>
      <c r="P51" s="662"/>
      <c r="Q51" s="659" t="s">
        <v>313</v>
      </c>
      <c r="R51" s="675">
        <f t="shared" si="2"/>
        <v>0</v>
      </c>
    </row>
    <row r="52" spans="1:18" ht="13.5">
      <c r="A52" s="49"/>
      <c r="B52" s="59"/>
      <c r="C52" s="32"/>
      <c r="D52" s="672" t="s">
        <v>559</v>
      </c>
      <c r="E52" s="58"/>
      <c r="F52" s="673" t="s">
        <v>565</v>
      </c>
      <c r="G52" s="3"/>
      <c r="H52" s="3"/>
      <c r="N52">
        <f t="shared" si="0"/>
        <v>0</v>
      </c>
      <c r="O52" t="str">
        <f t="shared" si="1"/>
        <v/>
      </c>
      <c r="P52" s="662"/>
      <c r="Q52" s="659" t="s">
        <v>549</v>
      </c>
      <c r="R52" s="675">
        <f t="shared" si="2"/>
        <v>0</v>
      </c>
    </row>
    <row r="53" spans="1:18" ht="13.5">
      <c r="A53" s="49"/>
      <c r="B53" s="59"/>
      <c r="C53" s="32"/>
      <c r="D53" s="672" t="s">
        <v>560</v>
      </c>
      <c r="E53" s="58"/>
      <c r="F53" s="673" t="s">
        <v>565</v>
      </c>
      <c r="G53" s="3"/>
      <c r="H53" s="3"/>
      <c r="N53">
        <f t="shared" si="0"/>
        <v>0</v>
      </c>
      <c r="O53" t="str">
        <f t="shared" si="1"/>
        <v/>
      </c>
      <c r="P53" s="660"/>
      <c r="Q53" s="659" t="s">
        <v>550</v>
      </c>
      <c r="R53" s="675">
        <f t="shared" si="2"/>
        <v>0</v>
      </c>
    </row>
    <row r="54" spans="1:18" ht="13.5">
      <c r="A54" s="49"/>
      <c r="B54" s="59" t="s">
        <v>113</v>
      </c>
      <c r="C54" s="33">
        <f>E54+E55</f>
        <v>0</v>
      </c>
      <c r="D54" s="32" t="s">
        <v>570</v>
      </c>
      <c r="E54" s="58"/>
      <c r="F54" s="673" t="s">
        <v>565</v>
      </c>
      <c r="G54" s="3"/>
      <c r="H54" s="3"/>
      <c r="I54" t="s">
        <v>114</v>
      </c>
      <c r="J54" s="677">
        <f>C54</f>
        <v>0</v>
      </c>
      <c r="K54">
        <f>J54/$J$66</f>
        <v>0</v>
      </c>
      <c r="N54">
        <f t="shared" si="0"/>
        <v>0</v>
      </c>
      <c r="O54" t="str">
        <f t="shared" si="1"/>
        <v/>
      </c>
      <c r="P54" s="658" t="s">
        <v>544</v>
      </c>
      <c r="Q54" s="659" t="s">
        <v>451</v>
      </c>
      <c r="R54" s="675">
        <f t="shared" si="2"/>
        <v>0</v>
      </c>
    </row>
    <row r="55" spans="1:18" ht="13.5">
      <c r="A55" s="49"/>
      <c r="B55" s="59"/>
      <c r="C55" s="32"/>
      <c r="D55" s="672" t="s">
        <v>562</v>
      </c>
      <c r="E55" s="58"/>
      <c r="F55" s="673" t="s">
        <v>565</v>
      </c>
      <c r="G55" s="3"/>
      <c r="H55" s="3"/>
      <c r="N55">
        <f t="shared" si="0"/>
        <v>0</v>
      </c>
      <c r="O55" t="str">
        <f t="shared" si="1"/>
        <v/>
      </c>
      <c r="P55" s="660"/>
      <c r="Q55" s="659" t="s">
        <v>545</v>
      </c>
      <c r="R55" s="675">
        <f t="shared" si="2"/>
        <v>0</v>
      </c>
    </row>
    <row r="56" spans="1:18" ht="13.5">
      <c r="A56" s="49"/>
      <c r="B56" s="59" t="s">
        <v>115</v>
      </c>
      <c r="C56" s="58"/>
      <c r="D56" s="32" t="s">
        <v>153</v>
      </c>
      <c r="E56" s="32"/>
      <c r="F56" s="673"/>
      <c r="G56" s="3"/>
      <c r="H56" s="3"/>
      <c r="I56" t="s">
        <v>116</v>
      </c>
      <c r="J56" s="678">
        <f>C56</f>
        <v>0</v>
      </c>
      <c r="K56">
        <f>J56/$J$66</f>
        <v>0</v>
      </c>
      <c r="N56">
        <f t="shared" si="0"/>
        <v>0</v>
      </c>
      <c r="O56" t="str">
        <f t="shared" si="1"/>
        <v/>
      </c>
      <c r="P56" s="659" t="s">
        <v>116</v>
      </c>
      <c r="Q56" s="661"/>
      <c r="R56" s="675">
        <f>C56</f>
        <v>0</v>
      </c>
    </row>
    <row r="57" spans="1:18" ht="13.5">
      <c r="A57" s="49"/>
      <c r="B57" s="59" t="s">
        <v>117</v>
      </c>
      <c r="C57" s="33">
        <f>E57+E58+E59</f>
        <v>0</v>
      </c>
      <c r="D57" s="32" t="s">
        <v>571</v>
      </c>
      <c r="E57" s="58"/>
      <c r="F57" s="673" t="s">
        <v>565</v>
      </c>
      <c r="G57" s="3"/>
      <c r="H57" s="3"/>
      <c r="I57" t="s">
        <v>118</v>
      </c>
      <c r="J57">
        <f>C57</f>
        <v>0</v>
      </c>
      <c r="K57">
        <f>J57/$J$66</f>
        <v>0</v>
      </c>
      <c r="N57">
        <f t="shared" si="0"/>
        <v>0</v>
      </c>
      <c r="O57" t="str">
        <f t="shared" si="1"/>
        <v/>
      </c>
      <c r="P57" s="658" t="s">
        <v>551</v>
      </c>
      <c r="Q57" s="659" t="s">
        <v>552</v>
      </c>
      <c r="R57" s="675">
        <f t="shared" si="2"/>
        <v>0</v>
      </c>
    </row>
    <row r="58" spans="1:18" ht="13.5">
      <c r="A58" s="49"/>
      <c r="B58" s="59"/>
      <c r="C58" s="32"/>
      <c r="D58" s="672" t="s">
        <v>563</v>
      </c>
      <c r="E58" s="58"/>
      <c r="F58" s="673" t="s">
        <v>565</v>
      </c>
      <c r="G58" s="3"/>
      <c r="H58" s="3"/>
      <c r="N58">
        <f t="shared" si="0"/>
        <v>0</v>
      </c>
      <c r="O58" t="str">
        <f t="shared" si="1"/>
        <v/>
      </c>
      <c r="P58" s="662"/>
      <c r="Q58" s="659" t="s">
        <v>553</v>
      </c>
      <c r="R58" s="675">
        <f t="shared" si="2"/>
        <v>0</v>
      </c>
    </row>
    <row r="59" spans="1:18" ht="13.5">
      <c r="A59" s="49"/>
      <c r="B59" s="59"/>
      <c r="C59" s="32"/>
      <c r="D59" s="672" t="s">
        <v>564</v>
      </c>
      <c r="E59" s="58"/>
      <c r="F59" s="673" t="s">
        <v>565</v>
      </c>
      <c r="G59" s="3"/>
      <c r="H59" s="3"/>
      <c r="N59">
        <f t="shared" si="0"/>
        <v>0</v>
      </c>
      <c r="O59" t="str">
        <f t="shared" si="1"/>
        <v/>
      </c>
      <c r="P59" s="662"/>
      <c r="Q59" s="656" t="s">
        <v>554</v>
      </c>
      <c r="R59" s="675">
        <f t="shared" si="2"/>
        <v>0</v>
      </c>
    </row>
    <row r="60" spans="1:18" ht="13.5">
      <c r="A60" s="49"/>
      <c r="B60" s="59" t="s">
        <v>119</v>
      </c>
      <c r="C60" s="58"/>
      <c r="D60" s="765" t="s">
        <v>730</v>
      </c>
      <c r="E60" s="58"/>
      <c r="F60" s="673" t="s">
        <v>144</v>
      </c>
      <c r="G60" s="3"/>
      <c r="H60" s="3"/>
      <c r="I60" t="s">
        <v>126</v>
      </c>
      <c r="J60">
        <f>C60</f>
        <v>0</v>
      </c>
      <c r="K60">
        <f>J60/$J$66</f>
        <v>0</v>
      </c>
      <c r="N60">
        <f t="shared" si="0"/>
        <v>0</v>
      </c>
      <c r="O60" t="str">
        <f t="shared" si="1"/>
        <v/>
      </c>
      <c r="P60" s="659" t="s">
        <v>126</v>
      </c>
      <c r="Q60" s="661"/>
      <c r="R60" s="675">
        <f>C60</f>
        <v>0</v>
      </c>
    </row>
    <row r="61" spans="1:18" ht="13.5">
      <c r="A61" s="49"/>
      <c r="B61" s="59" t="s">
        <v>121</v>
      </c>
      <c r="C61" s="58"/>
      <c r="D61" s="32" t="s">
        <v>153</v>
      </c>
      <c r="E61" s="32"/>
      <c r="F61" s="673"/>
      <c r="G61" s="3"/>
      <c r="H61" s="3"/>
      <c r="I61" t="s">
        <v>120</v>
      </c>
      <c r="J61">
        <f>C61</f>
        <v>0</v>
      </c>
      <c r="K61">
        <f>J61/$J$66</f>
        <v>0</v>
      </c>
      <c r="L61">
        <f>J61*F68</f>
        <v>0</v>
      </c>
      <c r="N61">
        <f t="shared" si="0"/>
        <v>0</v>
      </c>
      <c r="O61" t="str">
        <f t="shared" si="1"/>
        <v/>
      </c>
      <c r="P61" s="659" t="s">
        <v>120</v>
      </c>
      <c r="Q61" s="661"/>
      <c r="R61" s="675">
        <f>C61</f>
        <v>0</v>
      </c>
    </row>
    <row r="62" spans="1:18" ht="13.5">
      <c r="A62" s="49"/>
      <c r="B62" s="59" t="s">
        <v>123</v>
      </c>
      <c r="C62" s="58"/>
      <c r="D62" s="32" t="s">
        <v>153</v>
      </c>
      <c r="E62" s="32"/>
      <c r="F62" s="673"/>
      <c r="G62" s="3"/>
      <c r="H62" s="3"/>
      <c r="I62" t="s">
        <v>154</v>
      </c>
      <c r="J62">
        <f>C62</f>
        <v>0</v>
      </c>
      <c r="K62">
        <f>J62/$J$66</f>
        <v>0</v>
      </c>
      <c r="L62">
        <f>J62*F69</f>
        <v>0</v>
      </c>
      <c r="N62">
        <f t="shared" si="0"/>
        <v>0</v>
      </c>
      <c r="O62" t="str">
        <f t="shared" si="1"/>
        <v/>
      </c>
      <c r="P62" s="659" t="s">
        <v>546</v>
      </c>
      <c r="Q62" s="661"/>
      <c r="R62" s="675">
        <f>C62</f>
        <v>0</v>
      </c>
    </row>
    <row r="63" spans="1:18" ht="13.5">
      <c r="A63" s="49"/>
      <c r="B63" s="59" t="s">
        <v>475</v>
      </c>
      <c r="C63" s="33">
        <f>SUM(C47:C62)</f>
        <v>2500</v>
      </c>
      <c r="D63" s="32" t="s">
        <v>153</v>
      </c>
      <c r="E63" s="32"/>
      <c r="F63" s="673"/>
      <c r="G63" s="3"/>
      <c r="H63" s="3"/>
      <c r="N63">
        <f t="shared" si="0"/>
        <v>0</v>
      </c>
      <c r="O63" t="str">
        <f t="shared" si="1"/>
        <v/>
      </c>
      <c r="P63" s="666"/>
      <c r="Q63" s="657"/>
    </row>
    <row r="64" spans="1:18" ht="13.5">
      <c r="A64" s="49"/>
      <c r="B64" s="60" t="s">
        <v>125</v>
      </c>
      <c r="C64" s="33">
        <f>E64+E65</f>
        <v>0</v>
      </c>
      <c r="D64" s="32" t="s">
        <v>572</v>
      </c>
      <c r="E64" s="58"/>
      <c r="F64" s="673" t="s">
        <v>565</v>
      </c>
      <c r="G64" s="3"/>
      <c r="H64" s="3"/>
      <c r="I64" t="s">
        <v>124</v>
      </c>
      <c r="J64">
        <f>C64</f>
        <v>0</v>
      </c>
      <c r="K64">
        <f>J64/$J$66</f>
        <v>0</v>
      </c>
      <c r="L64" s="678">
        <f>E64</f>
        <v>0</v>
      </c>
      <c r="N64">
        <f t="shared" si="0"/>
        <v>0</v>
      </c>
      <c r="O64" t="str">
        <f t="shared" si="1"/>
        <v/>
      </c>
      <c r="P64" s="2" t="s">
        <v>506</v>
      </c>
      <c r="Q64" s="663" t="s">
        <v>556</v>
      </c>
      <c r="R64" s="675">
        <f>E64</f>
        <v>0</v>
      </c>
    </row>
    <row r="65" spans="1:18" ht="13.5">
      <c r="A65" s="49"/>
      <c r="B65" s="652"/>
      <c r="C65" s="32"/>
      <c r="D65" s="672" t="s">
        <v>567</v>
      </c>
      <c r="E65" s="58"/>
      <c r="F65" s="673" t="s">
        <v>565</v>
      </c>
      <c r="G65" s="3"/>
      <c r="H65" s="3"/>
      <c r="P65" s="664"/>
      <c r="Q65" s="665" t="s">
        <v>131</v>
      </c>
      <c r="R65" s="675">
        <f>E65</f>
        <v>0</v>
      </c>
    </row>
    <row r="66" spans="1:18" ht="13.5">
      <c r="A66" s="49"/>
      <c r="B66" s="652"/>
      <c r="C66" s="32"/>
      <c r="D66" s="32"/>
      <c r="E66" s="32"/>
      <c r="F66" s="24"/>
      <c r="G66" s="3"/>
      <c r="H66" s="3"/>
      <c r="I66" t="s">
        <v>128</v>
      </c>
      <c r="J66">
        <f>SUM(J47:J64)</f>
        <v>2500</v>
      </c>
      <c r="K66">
        <f>J66/$J$66</f>
        <v>1</v>
      </c>
      <c r="L66">
        <f>SUM(L47:L64)</f>
        <v>0</v>
      </c>
      <c r="O66" t="str">
        <f>IF(MAX(N47:N63)&gt;3,"等","")</f>
        <v/>
      </c>
    </row>
    <row r="67" spans="1:18" ht="13.5">
      <c r="A67" s="49"/>
      <c r="B67" s="17" t="s">
        <v>127</v>
      </c>
      <c r="C67" s="54"/>
      <c r="D67" s="668"/>
      <c r="E67" s="55"/>
      <c r="F67" s="56"/>
      <c r="G67" s="3"/>
      <c r="H67" s="3"/>
      <c r="O67" t="str">
        <f>O47&amp;O49&amp;O54&amp;O56&amp;O57&amp;O61&amp;O62&amp;O64&amp;O60&amp;O66</f>
        <v>事務所,</v>
      </c>
    </row>
    <row r="68" spans="1:18" ht="13.5">
      <c r="A68" s="49"/>
      <c r="B68" s="60" t="s">
        <v>411</v>
      </c>
      <c r="C68" s="61"/>
      <c r="D68" s="61"/>
      <c r="E68" s="61"/>
      <c r="F68" s="62"/>
      <c r="G68" s="3"/>
      <c r="H68" s="3"/>
    </row>
    <row r="69" spans="1:18" ht="13.5">
      <c r="A69" s="49"/>
      <c r="B69" s="60" t="s">
        <v>412</v>
      </c>
      <c r="C69" s="61"/>
      <c r="D69" s="61"/>
      <c r="E69" s="61"/>
      <c r="F69" s="62"/>
      <c r="G69" s="3"/>
      <c r="H69" s="3"/>
    </row>
    <row r="70" spans="1:18" ht="13.5">
      <c r="A70" s="49"/>
      <c r="B70" s="60" t="s">
        <v>583</v>
      </c>
      <c r="C70" s="651"/>
      <c r="D70" s="651"/>
      <c r="E70" s="651"/>
      <c r="F70" s="653">
        <f>IF(C64=0,0,E64/C64)</f>
        <v>0</v>
      </c>
      <c r="G70" s="3"/>
      <c r="H70" s="3"/>
    </row>
    <row r="71" spans="1:18" ht="14.25" thickBot="1">
      <c r="A71" s="61"/>
      <c r="B71" s="63"/>
      <c r="C71" s="64"/>
      <c r="D71" s="64"/>
      <c r="E71" s="64"/>
      <c r="F71" s="65"/>
      <c r="G71" s="61"/>
      <c r="H71" s="61"/>
    </row>
    <row r="72" spans="1:18" ht="14.25" thickBot="1">
      <c r="A72" s="61"/>
      <c r="B72" s="61"/>
      <c r="C72" s="61"/>
      <c r="D72" s="61"/>
      <c r="E72" s="61"/>
      <c r="F72" s="61"/>
      <c r="G72" s="61"/>
      <c r="H72" s="61"/>
    </row>
    <row r="73" spans="1:18" ht="14.25" thickBot="1">
      <c r="A73" s="49"/>
      <c r="B73" s="66" t="s">
        <v>453</v>
      </c>
      <c r="C73" s="67"/>
      <c r="D73" s="67"/>
      <c r="E73" s="68"/>
      <c r="F73" s="69"/>
      <c r="G73" s="3"/>
      <c r="H73" s="3"/>
    </row>
    <row r="74" spans="1:18" ht="14.25" thickBot="1">
      <c r="A74" s="49"/>
      <c r="B74" s="70" t="s">
        <v>454</v>
      </c>
      <c r="C74" s="71" t="s">
        <v>455</v>
      </c>
      <c r="D74" s="669"/>
      <c r="E74" s="72"/>
      <c r="F74" s="73"/>
      <c r="G74" s="3"/>
      <c r="H74" s="3"/>
    </row>
    <row r="75" spans="1:18" ht="13.5">
      <c r="A75" s="49"/>
      <c r="B75" s="74" t="s">
        <v>456</v>
      </c>
      <c r="C75" s="75" t="s">
        <v>457</v>
      </c>
      <c r="D75" s="76"/>
      <c r="E75" s="76" t="s">
        <v>458</v>
      </c>
      <c r="F75" s="77"/>
      <c r="G75" s="3"/>
      <c r="H75" s="3"/>
    </row>
    <row r="76" spans="1:18" ht="14.25" thickBot="1">
      <c r="A76" s="20"/>
      <c r="B76" s="70" t="s">
        <v>459</v>
      </c>
      <c r="C76" s="78" t="s">
        <v>90</v>
      </c>
      <c r="D76" s="79"/>
      <c r="E76" s="79" t="s">
        <v>91</v>
      </c>
      <c r="F76" s="80"/>
      <c r="G76" s="3"/>
      <c r="H76" s="3"/>
    </row>
    <row r="77" spans="1:18" ht="13.5">
      <c r="A77" s="49"/>
      <c r="B77" s="49"/>
      <c r="C77" s="49"/>
      <c r="D77" s="49"/>
      <c r="E77" s="49"/>
      <c r="F77" s="49"/>
      <c r="G77" s="3"/>
      <c r="H77" s="3"/>
    </row>
    <row r="78" spans="1:18" ht="13.5">
      <c r="A78" s="20"/>
      <c r="B78" s="81" t="s">
        <v>92</v>
      </c>
      <c r="C78" s="82" t="s">
        <v>93</v>
      </c>
      <c r="D78" s="670"/>
      <c r="E78" s="83"/>
      <c r="F78" s="84"/>
      <c r="G78" s="3"/>
      <c r="H78" s="3"/>
    </row>
    <row r="79" spans="1:18" ht="13.5">
      <c r="A79" s="20"/>
      <c r="B79" s="85" t="s">
        <v>94</v>
      </c>
      <c r="C79" s="86" t="s">
        <v>95</v>
      </c>
      <c r="D79" s="87"/>
      <c r="E79" s="87"/>
      <c r="F79" s="88"/>
      <c r="G79" s="89"/>
      <c r="H79" s="89"/>
    </row>
    <row r="80" spans="1:18" ht="13.5">
      <c r="A80" s="20"/>
      <c r="B80" s="90" t="s">
        <v>111</v>
      </c>
      <c r="C80" s="91" t="s">
        <v>409</v>
      </c>
      <c r="D80" s="92"/>
      <c r="E80" s="92"/>
      <c r="F80" s="93"/>
      <c r="G80" s="89"/>
      <c r="H80" s="89"/>
    </row>
    <row r="81" spans="1:8" ht="13.5">
      <c r="A81" s="20"/>
      <c r="B81" s="90" t="s">
        <v>113</v>
      </c>
      <c r="C81" s="91" t="s">
        <v>646</v>
      </c>
      <c r="D81" s="92"/>
      <c r="E81" s="92"/>
      <c r="F81" s="93"/>
      <c r="G81" s="89"/>
      <c r="H81" s="89"/>
    </row>
    <row r="82" spans="1:8" ht="13.5">
      <c r="A82" s="20"/>
      <c r="B82" s="90" t="s">
        <v>115</v>
      </c>
      <c r="C82" s="91" t="s">
        <v>350</v>
      </c>
      <c r="D82" s="92"/>
      <c r="E82" s="92"/>
      <c r="F82" s="93"/>
      <c r="G82" s="89"/>
      <c r="H82" s="89"/>
    </row>
    <row r="83" spans="1:8" ht="13.5">
      <c r="A83" s="20"/>
      <c r="B83" s="90" t="s">
        <v>117</v>
      </c>
      <c r="C83" s="91" t="s">
        <v>351</v>
      </c>
      <c r="D83" s="92"/>
      <c r="E83" s="92"/>
      <c r="F83" s="93"/>
      <c r="G83" s="89"/>
      <c r="H83" s="89"/>
    </row>
    <row r="84" spans="1:8" ht="13.5">
      <c r="A84" s="20"/>
      <c r="B84" s="90" t="s">
        <v>119</v>
      </c>
      <c r="C84" s="91" t="s">
        <v>352</v>
      </c>
      <c r="D84" s="92"/>
      <c r="E84" s="94"/>
      <c r="F84" s="93"/>
      <c r="G84" s="89"/>
      <c r="H84" s="89"/>
    </row>
    <row r="85" spans="1:8" ht="13.5">
      <c r="A85" s="20"/>
      <c r="B85" s="90" t="s">
        <v>121</v>
      </c>
      <c r="C85" s="91" t="s">
        <v>353</v>
      </c>
      <c r="D85" s="92"/>
      <c r="E85" s="92"/>
      <c r="F85" s="93"/>
      <c r="G85" s="89"/>
      <c r="H85" s="89"/>
    </row>
    <row r="86" spans="1:8" ht="13.5">
      <c r="A86" s="20"/>
      <c r="B86" s="90" t="s">
        <v>123</v>
      </c>
      <c r="C86" s="91" t="s">
        <v>354</v>
      </c>
      <c r="D86" s="92"/>
      <c r="E86" s="92"/>
      <c r="F86" s="93"/>
      <c r="G86" s="89"/>
      <c r="H86" s="89"/>
    </row>
    <row r="87" spans="1:8" ht="13.5">
      <c r="A87" s="20"/>
      <c r="B87" s="95" t="s">
        <v>125</v>
      </c>
      <c r="C87" s="96" t="s">
        <v>155</v>
      </c>
      <c r="D87" s="671"/>
      <c r="E87" s="97"/>
      <c r="F87" s="98"/>
      <c r="G87" s="89"/>
      <c r="H87" s="89"/>
    </row>
    <row r="88" spans="1:8" ht="13.5">
      <c r="A88" s="20"/>
      <c r="B88" s="20"/>
      <c r="C88" s="20"/>
      <c r="D88" s="20"/>
      <c r="E88" s="20"/>
      <c r="F88" s="20"/>
      <c r="G88" s="20"/>
      <c r="H88" s="20"/>
    </row>
    <row r="89" spans="1:8" ht="14.25" hidden="1" customHeight="1"/>
    <row r="90" spans="1:8" ht="13.5" hidden="1"/>
    <row r="91" spans="1:8" ht="13.5" hidden="1"/>
    <row r="92" spans="1:8" ht="13.5" hidden="1"/>
    <row r="93" spans="1:8" ht="13.5" hidden="1"/>
    <row r="94" spans="1:8" ht="13.5" hidden="1"/>
    <row r="95" spans="1:8" ht="13.5" hidden="1"/>
    <row r="96" spans="1:8" ht="13.5" hidden="1"/>
    <row r="97" ht="13.5" hidden="1"/>
    <row r="98" ht="13.5" hidden="1"/>
    <row r="99" ht="13.5" hidden="1"/>
    <row r="100" ht="13.5" hidden="1"/>
    <row r="101" ht="13.5" hidden="1"/>
    <row r="102" ht="13.5" hidden="1"/>
    <row r="103" ht="13.5" hidden="1"/>
    <row r="104" ht="13.5" hidden="1"/>
    <row r="105" ht="13.5" hidden="1"/>
    <row r="106" ht="13.5" hidden="1"/>
    <row r="107" ht="13.5" hidden="1"/>
  </sheetData>
  <sheetProtection password="A992" sheet="1" objects="1" scenarios="1"/>
  <mergeCells count="5">
    <mergeCell ref="C12:E12"/>
    <mergeCell ref="C14:E14"/>
    <mergeCell ref="C20:E20"/>
    <mergeCell ref="C21:E21"/>
    <mergeCell ref="C11:E11"/>
  </mergeCells>
  <phoneticPr fontId="21"/>
  <conditionalFormatting sqref="E39 F15:F16 C20:E20 C22:C25 C56 F12:F13 D12:E14 C39:C40 C11:C18 E47:E55 E64:E65 E57:E59 C60:C62">
    <cfRule type="cellIs" dxfId="63" priority="2" stopIfTrue="1" operator="equal">
      <formula>0</formula>
    </cfRule>
  </conditionalFormatting>
  <conditionalFormatting sqref="F69">
    <cfRule type="expression" dxfId="62" priority="3" stopIfTrue="1">
      <formula>AND($C$62&gt;0,F69=0)</formula>
    </cfRule>
  </conditionalFormatting>
  <conditionalFormatting sqref="F68">
    <cfRule type="expression" dxfId="61" priority="4" stopIfTrue="1">
      <formula>AND($C$61&gt;0,F68=0)</formula>
    </cfRule>
  </conditionalFormatting>
  <conditionalFormatting sqref="E60">
    <cfRule type="cellIs" dxfId="60" priority="1" stopIfTrue="1" operator="equal">
      <formula>0</formula>
    </cfRule>
  </conditionalFormatting>
  <dataValidations count="7">
    <dataValidation type="list" allowBlank="1" showInputMessage="1" showErrorMessage="1" sqref="E39">
      <formula1>$I$39:$I$41</formula1>
    </dataValidation>
    <dataValidation type="list" allowBlank="1" showInputMessage="1" showErrorMessage="1" sqref="F13">
      <formula1>$I$5:$I$10</formula1>
    </dataValidation>
    <dataValidation type="list" allowBlank="1" showInputMessage="1" showErrorMessage="1" sqref="F15:F16">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2">
      <formula1>$I$5:$I$12</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pageSetup paperSize="9" scale="96" orientation="portrait" verticalDpi="4294967293" r:id="rId1"/>
  <headerFooter alignWithMargins="0">
    <oddHeader>&amp;L&amp;F&amp;R&amp;A</oddHeader>
    <oddFooter>&amp;C&amp;P/&amp;N</oddFooter>
  </headerFooter>
  <colBreaks count="1" manualBreakCount="1">
    <brk id="15"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pageSetUpPr autoPageBreaks="0"/>
  </sheetPr>
  <dimension ref="B1:BF195"/>
  <sheetViews>
    <sheetView showGridLines="0" tabSelected="1" topLeftCell="F1" zoomScaleNormal="100" workbookViewId="0">
      <selection activeCell="M3" sqref="M3"/>
    </sheetView>
  </sheetViews>
  <sheetFormatPr defaultColWidth="9" defaultRowHeight="13.5" zeroHeight="1"/>
  <cols>
    <col min="1" max="1" width="1.75" customWidth="1"/>
    <col min="2" max="2" width="4" customWidth="1"/>
    <col min="3" max="3" width="5.125" customWidth="1"/>
    <col min="4" max="4" width="5.375" customWidth="1"/>
    <col min="5" max="6" width="12.625" customWidth="1"/>
    <col min="7" max="7" width="6.25" hidden="1" customWidth="1"/>
    <col min="8" max="10" width="9.25" customWidth="1"/>
    <col min="11" max="11" width="11.875" customWidth="1"/>
    <col min="12" max="12" width="9.25" customWidth="1"/>
    <col min="13" max="13" width="9.625" customWidth="1"/>
    <col min="14" max="14" width="6.625" customWidth="1"/>
    <col min="15" max="15" width="9.625" customWidth="1"/>
    <col min="16" max="16" width="6.625" customWidth="1"/>
    <col min="17" max="17" width="5.75" customWidth="1"/>
    <col min="18" max="18" width="1.875" hidden="1" customWidth="1"/>
    <col min="19" max="32" width="6.375" hidden="1" customWidth="1"/>
    <col min="33" max="41" width="6.625" hidden="1" customWidth="1"/>
    <col min="42" max="42" width="7.5" hidden="1" customWidth="1"/>
    <col min="43" max="45" width="9" hidden="1" customWidth="1"/>
    <col min="46" max="46" width="9" style="699" hidden="1" customWidth="1"/>
    <col min="47" max="47" width="2.75" style="699" hidden="1" customWidth="1"/>
    <col min="48" max="48" width="6.75" style="699" hidden="1" customWidth="1"/>
    <col min="49" max="58" width="9" hidden="1" customWidth="1"/>
  </cols>
  <sheetData>
    <row r="1" spans="2:58" ht="6" customHeight="1" thickBot="1"/>
    <row r="2" spans="2:58" ht="17.25">
      <c r="B2" s="103" t="str">
        <f>メイン!C6</f>
        <v>CASBEE熊本《新築》2017年版</v>
      </c>
      <c r="C2" s="104"/>
      <c r="D2" s="105"/>
      <c r="E2" s="106"/>
      <c r="F2" s="107"/>
      <c r="H2" s="108"/>
      <c r="I2" s="108"/>
      <c r="L2" s="451" t="s">
        <v>529</v>
      </c>
      <c r="M2" s="451"/>
      <c r="N2" s="101" t="str">
        <f>メイン!C6</f>
        <v>CASBEE熊本《新築》2017年版</v>
      </c>
      <c r="P2" s="110"/>
      <c r="Q2" s="110"/>
      <c r="R2" s="111"/>
      <c r="S2" s="111"/>
      <c r="T2" s="111"/>
      <c r="V2" s="729"/>
      <c r="W2" s="729"/>
      <c r="AM2" s="451" t="s">
        <v>529</v>
      </c>
      <c r="AO2" s="451"/>
      <c r="AP2" s="101" t="str">
        <f>メイン!C6</f>
        <v>CASBEE熊本《新築》2017年版</v>
      </c>
      <c r="AQ2" s="101"/>
      <c r="AW2" s="498" t="s">
        <v>110</v>
      </c>
      <c r="AX2" s="498" t="s">
        <v>112</v>
      </c>
      <c r="AY2" s="498" t="s">
        <v>114</v>
      </c>
      <c r="AZ2" s="498" t="s">
        <v>116</v>
      </c>
      <c r="BA2" s="498" t="s">
        <v>120</v>
      </c>
      <c r="BB2" s="498" t="s">
        <v>122</v>
      </c>
      <c r="BC2" s="498" t="s">
        <v>124</v>
      </c>
      <c r="BD2" s="499" t="s">
        <v>452</v>
      </c>
      <c r="BE2" s="498" t="s">
        <v>126</v>
      </c>
      <c r="BF2" s="498" t="s">
        <v>112</v>
      </c>
    </row>
    <row r="3" spans="2:58" ht="14.25" customHeight="1" thickBot="1">
      <c r="B3" s="1299" t="str">
        <f>メイン!$C$11</f>
        <v>○○ビル</v>
      </c>
      <c r="C3" s="1300"/>
      <c r="D3" s="1300"/>
      <c r="E3" s="1300"/>
      <c r="F3" s="1301"/>
      <c r="H3" s="108"/>
      <c r="I3" s="112"/>
      <c r="J3" s="113" t="s">
        <v>635</v>
      </c>
      <c r="K3" s="108"/>
      <c r="L3" s="451" t="s">
        <v>636</v>
      </c>
      <c r="M3" s="762"/>
      <c r="N3" s="114" t="str">
        <f>メイン!C5</f>
        <v>CASBEE-BD_NC_2016(v.2.1)_kmt2017(v1.0)</v>
      </c>
      <c r="P3" s="115"/>
      <c r="Q3" s="115"/>
      <c r="R3" s="116"/>
      <c r="S3" s="116"/>
      <c r="T3" s="116"/>
      <c r="V3" s="729"/>
      <c r="W3" s="729"/>
      <c r="AM3" s="451" t="s">
        <v>636</v>
      </c>
      <c r="AO3" s="762"/>
      <c r="AP3" s="114" t="str">
        <f>メイン!C5</f>
        <v>CASBEE-BD_NC_2016(v.2.1)_kmt2017(v1.0)</v>
      </c>
      <c r="AQ3" s="114"/>
      <c r="AW3" s="708">
        <f>重み!S7</f>
        <v>1</v>
      </c>
      <c r="AX3" s="708">
        <f>重み!T7</f>
        <v>0</v>
      </c>
      <c r="AY3" s="708">
        <f>重み!U7</f>
        <v>0</v>
      </c>
      <c r="AZ3" s="708">
        <f>重み!V7</f>
        <v>0</v>
      </c>
      <c r="BA3" s="708">
        <f>重み!W7</f>
        <v>0</v>
      </c>
      <c r="BB3" s="708">
        <f>重み!X7</f>
        <v>0</v>
      </c>
      <c r="BC3" s="708">
        <f>重み!Y7</f>
        <v>0</v>
      </c>
      <c r="BD3" s="708">
        <f>重み!Z7</f>
        <v>0</v>
      </c>
      <c r="BE3" s="708">
        <f>重み!AA7</f>
        <v>0</v>
      </c>
      <c r="BF3" s="708">
        <f>重み!AB7</f>
        <v>0</v>
      </c>
    </row>
    <row r="4" spans="2:58" ht="3.75" customHeight="1" thickBot="1">
      <c r="B4" s="117"/>
      <c r="C4" s="118"/>
      <c r="D4" s="119"/>
      <c r="E4" s="120"/>
      <c r="F4" s="120"/>
      <c r="H4" s="120"/>
      <c r="I4" s="120"/>
      <c r="J4" s="120"/>
      <c r="K4" s="120"/>
      <c r="L4" s="121"/>
      <c r="M4" s="121"/>
      <c r="N4" s="120"/>
      <c r="O4" s="120"/>
      <c r="P4" s="120"/>
      <c r="Q4" s="122"/>
      <c r="R4" s="116"/>
      <c r="S4" s="116"/>
      <c r="T4" s="116"/>
      <c r="AW4" s="116"/>
      <c r="AX4" s="116"/>
      <c r="AY4" s="116"/>
      <c r="AZ4" s="116"/>
      <c r="BA4" s="116"/>
      <c r="BB4" s="116"/>
      <c r="BC4" s="116"/>
      <c r="BD4" s="116"/>
      <c r="BE4" s="116"/>
      <c r="BF4" s="116"/>
    </row>
    <row r="5" spans="2:58" ht="17.25" customHeight="1" thickBot="1">
      <c r="B5" s="102" t="s">
        <v>637</v>
      </c>
      <c r="C5" s="123"/>
      <c r="D5" s="124"/>
      <c r="E5" s="1321" t="str">
        <f>IF(メイン!E39=0,"",メイン!E39)</f>
        <v>実施設計段階</v>
      </c>
      <c r="F5" s="1322"/>
      <c r="H5" s="125"/>
      <c r="I5" s="125"/>
      <c r="J5" s="125"/>
      <c r="K5" s="125"/>
      <c r="L5" s="125"/>
      <c r="M5" s="126"/>
      <c r="N5" s="126"/>
      <c r="O5" s="126"/>
      <c r="P5" s="126"/>
      <c r="Q5" s="127"/>
      <c r="R5" s="116"/>
      <c r="S5" s="1323" t="s">
        <v>710</v>
      </c>
      <c r="T5" s="1324"/>
      <c r="V5" s="128"/>
      <c r="W5" s="116"/>
      <c r="X5" s="128"/>
      <c r="Y5" s="116"/>
      <c r="Z5" s="116"/>
      <c r="AA5" s="116"/>
      <c r="AB5" s="129" t="s">
        <v>639</v>
      </c>
      <c r="AC5" s="130"/>
      <c r="AD5" s="129" t="s">
        <v>640</v>
      </c>
      <c r="AF5" s="700" t="s">
        <v>717</v>
      </c>
      <c r="AG5" s="125"/>
      <c r="AH5" s="125"/>
      <c r="AI5" s="125"/>
      <c r="AJ5" s="125"/>
      <c r="AK5" s="701" t="s">
        <v>718</v>
      </c>
      <c r="AL5" s="701"/>
      <c r="AM5" s="125"/>
      <c r="AN5" s="125"/>
      <c r="AO5" s="125"/>
      <c r="AP5" s="126"/>
      <c r="AQ5" s="126"/>
      <c r="AR5" s="127"/>
      <c r="AW5" s="116"/>
      <c r="AX5" s="116"/>
      <c r="AY5" s="116"/>
      <c r="AZ5" s="116"/>
      <c r="BA5" s="116"/>
      <c r="BB5" s="116"/>
      <c r="BC5" s="116"/>
      <c r="BD5" s="116"/>
      <c r="BE5" s="116"/>
      <c r="BF5" s="116"/>
    </row>
    <row r="6" spans="2:58" ht="12.75" customHeight="1">
      <c r="B6" s="131"/>
      <c r="C6" s="132"/>
      <c r="D6" s="133"/>
      <c r="E6" s="134"/>
      <c r="F6" s="135"/>
      <c r="H6" s="136"/>
      <c r="I6" s="137"/>
      <c r="J6" s="137"/>
      <c r="K6" s="137"/>
      <c r="L6" s="137"/>
      <c r="M6" s="138" t="s">
        <v>639</v>
      </c>
      <c r="N6" s="139"/>
      <c r="O6" s="138" t="s">
        <v>640</v>
      </c>
      <c r="P6" s="140"/>
      <c r="Q6" s="141"/>
      <c r="R6" s="116"/>
      <c r="S6" s="1325"/>
      <c r="T6" s="1326"/>
      <c r="V6" s="142" t="s">
        <v>641</v>
      </c>
      <c r="W6" s="143"/>
      <c r="X6" s="144" t="s">
        <v>642</v>
      </c>
      <c r="Y6" s="143"/>
      <c r="Z6" s="143"/>
      <c r="AA6" s="116"/>
      <c r="AB6" s="145">
        <f>重み!D7</f>
        <v>1</v>
      </c>
      <c r="AC6" s="130"/>
      <c r="AD6" s="145">
        <f>重み!E7</f>
        <v>0</v>
      </c>
      <c r="AF6" s="759" t="s">
        <v>719</v>
      </c>
      <c r="AG6" s="759" t="s">
        <v>720</v>
      </c>
      <c r="AH6" s="759" t="s">
        <v>721</v>
      </c>
      <c r="AI6" s="759" t="s">
        <v>722</v>
      </c>
      <c r="AJ6" s="759" t="s">
        <v>723</v>
      </c>
      <c r="AK6" s="759" t="s">
        <v>724</v>
      </c>
      <c r="AL6" s="761" t="s">
        <v>729</v>
      </c>
      <c r="AM6" s="759" t="s">
        <v>725</v>
      </c>
      <c r="AN6" s="759" t="s">
        <v>89</v>
      </c>
      <c r="AO6" s="760" t="s">
        <v>726</v>
      </c>
      <c r="AP6" s="713" t="s">
        <v>639</v>
      </c>
      <c r="AQ6" s="714"/>
      <c r="AR6" s="141"/>
      <c r="AT6" s="676" t="s">
        <v>727</v>
      </c>
      <c r="AW6" s="708" t="str">
        <f t="shared" ref="AW6:BF6" si="0">AF6</f>
        <v>事務所</v>
      </c>
      <c r="AX6" s="708" t="str">
        <f t="shared" si="0"/>
        <v>学校</v>
      </c>
      <c r="AY6" s="708" t="str">
        <f t="shared" si="0"/>
        <v>物販店</v>
      </c>
      <c r="AZ6" s="708" t="str">
        <f t="shared" si="0"/>
        <v>飲食店</v>
      </c>
      <c r="BA6" s="708" t="str">
        <f t="shared" si="0"/>
        <v>集会所</v>
      </c>
      <c r="BB6" s="708" t="str">
        <f t="shared" si="0"/>
        <v>工場</v>
      </c>
      <c r="BC6" s="708" t="str">
        <f t="shared" si="0"/>
        <v>学校
(小中高)</v>
      </c>
      <c r="BD6" s="708" t="str">
        <f t="shared" si="0"/>
        <v>病院</v>
      </c>
      <c r="BE6" s="708" t="str">
        <f t="shared" si="0"/>
        <v>ホテル</v>
      </c>
      <c r="BF6" s="708" t="str">
        <f t="shared" si="0"/>
        <v>集合住宅</v>
      </c>
    </row>
    <row r="7" spans="2:58" ht="23.25" customHeight="1" thickBot="1">
      <c r="B7" s="745" t="s">
        <v>424</v>
      </c>
      <c r="C7" s="746"/>
      <c r="D7" s="747"/>
      <c r="E7" s="748"/>
      <c r="F7" s="749"/>
      <c r="H7" s="146" t="s">
        <v>425</v>
      </c>
      <c r="I7" s="147"/>
      <c r="J7" s="147"/>
      <c r="K7" s="147"/>
      <c r="L7" s="148"/>
      <c r="M7" s="149" t="s">
        <v>520</v>
      </c>
      <c r="N7" s="150" t="s">
        <v>521</v>
      </c>
      <c r="O7" s="151" t="s">
        <v>520</v>
      </c>
      <c r="P7" s="152" t="s">
        <v>521</v>
      </c>
      <c r="Q7" s="153" t="s">
        <v>426</v>
      </c>
      <c r="R7" s="116"/>
      <c r="S7" s="154" t="s">
        <v>641</v>
      </c>
      <c r="T7" s="154" t="s">
        <v>642</v>
      </c>
      <c r="V7" s="155" t="s">
        <v>638</v>
      </c>
      <c r="W7" s="156" t="s">
        <v>521</v>
      </c>
      <c r="X7" s="155" t="s">
        <v>638</v>
      </c>
      <c r="Y7" s="156" t="s">
        <v>521</v>
      </c>
      <c r="Z7" s="157" t="s">
        <v>522</v>
      </c>
      <c r="AA7" s="116"/>
      <c r="AB7" s="145" t="s">
        <v>427</v>
      </c>
      <c r="AC7" s="130"/>
      <c r="AD7" s="145" t="s">
        <v>427</v>
      </c>
      <c r="AF7" s="702">
        <f>AW7</f>
        <v>1</v>
      </c>
      <c r="AG7" s="702">
        <f t="shared" ref="AG7:AO7" si="1">AX7</f>
        <v>0</v>
      </c>
      <c r="AH7" s="702">
        <f t="shared" si="1"/>
        <v>0</v>
      </c>
      <c r="AI7" s="702">
        <f t="shared" si="1"/>
        <v>0</v>
      </c>
      <c r="AJ7" s="702">
        <f t="shared" si="1"/>
        <v>0</v>
      </c>
      <c r="AK7" s="702">
        <f t="shared" si="1"/>
        <v>0</v>
      </c>
      <c r="AL7" s="702">
        <f t="shared" si="1"/>
        <v>0</v>
      </c>
      <c r="AM7" s="702">
        <f t="shared" si="1"/>
        <v>0</v>
      </c>
      <c r="AN7" s="702">
        <f t="shared" si="1"/>
        <v>0</v>
      </c>
      <c r="AO7" s="710">
        <f t="shared" si="1"/>
        <v>0</v>
      </c>
      <c r="AP7" s="715" t="s">
        <v>520</v>
      </c>
      <c r="AQ7" s="716" t="s">
        <v>521</v>
      </c>
      <c r="AR7" s="703" t="s">
        <v>426</v>
      </c>
      <c r="AT7" s="664" t="s">
        <v>728</v>
      </c>
      <c r="AW7" s="708">
        <f>AW3</f>
        <v>1</v>
      </c>
      <c r="AX7" s="708">
        <f t="shared" ref="AX7:AZ7" si="2">AX3</f>
        <v>0</v>
      </c>
      <c r="AY7" s="708">
        <f t="shared" si="2"/>
        <v>0</v>
      </c>
      <c r="AZ7" s="708">
        <f t="shared" si="2"/>
        <v>0</v>
      </c>
      <c r="BA7" s="708">
        <f>BD3</f>
        <v>0</v>
      </c>
      <c r="BB7" s="708">
        <f>BE3</f>
        <v>0</v>
      </c>
      <c r="BC7" s="708">
        <f>BF3</f>
        <v>0</v>
      </c>
      <c r="BD7" s="708">
        <f>BA3</f>
        <v>0</v>
      </c>
      <c r="BE7" s="708">
        <f t="shared" ref="BE7:BF7" si="3">BB3</f>
        <v>0</v>
      </c>
      <c r="BF7" s="708">
        <f t="shared" si="3"/>
        <v>0</v>
      </c>
    </row>
    <row r="8" spans="2:58" ht="16.5" thickBot="1">
      <c r="B8" s="750" t="s">
        <v>428</v>
      </c>
      <c r="C8" s="751"/>
      <c r="D8" s="752"/>
      <c r="E8" s="753"/>
      <c r="F8" s="754"/>
      <c r="H8" s="158"/>
      <c r="I8" s="159"/>
      <c r="J8" s="159"/>
      <c r="K8" s="159"/>
      <c r="L8" s="160"/>
      <c r="M8" s="1021"/>
      <c r="N8" s="1022"/>
      <c r="O8" s="1023"/>
      <c r="P8" s="1024"/>
      <c r="Q8" s="164">
        <f>ROUNDDOWN(Z8,1)</f>
        <v>2.4</v>
      </c>
      <c r="R8" s="116"/>
      <c r="S8" s="116"/>
      <c r="T8" s="116"/>
      <c r="V8" s="165"/>
      <c r="W8" s="166"/>
      <c r="X8" s="165"/>
      <c r="Y8" s="166"/>
      <c r="Z8" s="166">
        <f>W9*Z9+W62*Z62+W112*Z112</f>
        <v>2.4689999999999994</v>
      </c>
      <c r="AA8" s="116"/>
      <c r="AB8" s="145">
        <f>重み!M8</f>
        <v>0</v>
      </c>
      <c r="AC8" s="130"/>
      <c r="AD8" s="145">
        <f>重み!N8</f>
        <v>0</v>
      </c>
      <c r="AF8" s="704"/>
      <c r="AG8" s="704"/>
      <c r="AH8" s="704"/>
      <c r="AI8" s="704"/>
      <c r="AJ8" s="704"/>
      <c r="AK8" s="704"/>
      <c r="AL8" s="704"/>
      <c r="AM8" s="704"/>
      <c r="AN8" s="704"/>
      <c r="AO8" s="711"/>
      <c r="AP8" s="717"/>
      <c r="AQ8" s="718"/>
      <c r="AR8" s="705">
        <f t="shared" ref="AR8:AR9" si="4">ROUNDDOWN(AT8,1)</f>
        <v>3.2</v>
      </c>
      <c r="AT8" s="1">
        <f>AQ9*AT9+AQ62*AT62+AQ112*AT112</f>
        <v>3.2399999999999998</v>
      </c>
    </row>
    <row r="9" spans="2:58" ht="15.75" thickBot="1">
      <c r="B9" s="167" t="s">
        <v>429</v>
      </c>
      <c r="C9" s="168" t="s">
        <v>523</v>
      </c>
      <c r="D9" s="168"/>
      <c r="E9" s="168"/>
      <c r="F9" s="169"/>
      <c r="H9" s="170"/>
      <c r="I9" s="171"/>
      <c r="J9" s="171"/>
      <c r="K9" s="171"/>
      <c r="L9" s="172"/>
      <c r="M9" s="1025"/>
      <c r="N9" s="1026">
        <v>0.4</v>
      </c>
      <c r="O9" s="1027"/>
      <c r="P9" s="1026">
        <v>0</v>
      </c>
      <c r="Q9" s="176">
        <f>ROUNDDOWN(Z9,1)</f>
        <v>2.9</v>
      </c>
      <c r="R9" s="116"/>
      <c r="S9" s="116"/>
      <c r="T9" s="116"/>
      <c r="V9" s="165"/>
      <c r="W9" s="177">
        <f>重み!D9</f>
        <v>0.4</v>
      </c>
      <c r="X9" s="165"/>
      <c r="Y9" s="177"/>
      <c r="Z9" s="166">
        <f>Z10*W10+Z20*W20+Z35*W35+Z48*W48</f>
        <v>2.9849999999999999</v>
      </c>
      <c r="AA9" s="116"/>
      <c r="AB9" s="178">
        <f>重み!M9</f>
        <v>0.4</v>
      </c>
      <c r="AC9" s="130"/>
      <c r="AD9" s="145">
        <f>重み!N9</f>
        <v>0</v>
      </c>
      <c r="AF9" s="706"/>
      <c r="AG9" s="706"/>
      <c r="AH9" s="706"/>
      <c r="AI9" s="706"/>
      <c r="AJ9" s="706"/>
      <c r="AK9" s="706"/>
      <c r="AL9" s="706"/>
      <c r="AM9" s="706"/>
      <c r="AN9" s="706"/>
      <c r="AO9" s="712"/>
      <c r="AP9" s="719"/>
      <c r="AQ9" s="720">
        <f>N9</f>
        <v>0.4</v>
      </c>
      <c r="AR9" s="176">
        <f t="shared" si="4"/>
        <v>3</v>
      </c>
      <c r="AT9" s="724">
        <f>SUMPRODUCT(AQ10:AQ61,AT10:AT61)</f>
        <v>3</v>
      </c>
    </row>
    <row r="10" spans="2:58" ht="14.25" thickBot="1">
      <c r="B10" s="179">
        <v>1</v>
      </c>
      <c r="C10" s="180" t="s">
        <v>524</v>
      </c>
      <c r="D10" s="181"/>
      <c r="E10" s="182"/>
      <c r="F10" s="183"/>
      <c r="H10" s="184"/>
      <c r="I10" s="185"/>
      <c r="J10" s="185"/>
      <c r="K10" s="185"/>
      <c r="L10" s="186"/>
      <c r="M10" s="1028">
        <v>3</v>
      </c>
      <c r="N10" s="1029">
        <v>0.15</v>
      </c>
      <c r="O10" s="1028">
        <v>0</v>
      </c>
      <c r="P10" s="1030">
        <v>0</v>
      </c>
      <c r="Q10" s="190">
        <f>ROUNDDOWN(Z10,1)</f>
        <v>3</v>
      </c>
      <c r="R10" s="116"/>
      <c r="S10" s="115"/>
      <c r="T10" s="115"/>
      <c r="V10" s="191">
        <f>V11*W11+V14*W14+V19*W19</f>
        <v>3.0000000000000004</v>
      </c>
      <c r="W10" s="192">
        <f>重み!D10</f>
        <v>0.15</v>
      </c>
      <c r="X10" s="191">
        <f>X11*Y11+X14*Y14+X19*Y19</f>
        <v>0</v>
      </c>
      <c r="Y10" s="193">
        <f>SUM(Y11,Y14,Y19)</f>
        <v>0</v>
      </c>
      <c r="Z10" s="166">
        <f>IF(X10=0,V10,IF(V10=0,X10,V10*AB$6+X10*AD$6))</f>
        <v>3.0000000000000004</v>
      </c>
      <c r="AA10" s="116"/>
      <c r="AB10" s="145">
        <f>重み!M10</f>
        <v>0.15</v>
      </c>
      <c r="AC10" s="130"/>
      <c r="AD10" s="194">
        <f>SUM(AD11,AD14,AD19)</f>
        <v>0</v>
      </c>
      <c r="AF10" s="726">
        <v>3</v>
      </c>
      <c r="AG10" s="726"/>
      <c r="AH10" s="726"/>
      <c r="AI10" s="726"/>
      <c r="AJ10" s="726"/>
      <c r="AK10" s="726">
        <v>0</v>
      </c>
      <c r="AL10" s="726"/>
      <c r="AM10" s="726"/>
      <c r="AN10" s="726"/>
      <c r="AO10" s="727"/>
      <c r="AP10" s="721">
        <f>ROUNDDOWN(AT10,1)</f>
        <v>3</v>
      </c>
      <c r="AQ10" s="722">
        <f>N10</f>
        <v>0.15</v>
      </c>
      <c r="AR10" s="707"/>
      <c r="AT10" s="724">
        <f>IF(AV10=0,0,SUMPRODUCT($AW$7:$BF$7,AF10:AO10)/AV10)</f>
        <v>3</v>
      </c>
      <c r="AV10" s="723">
        <f>SUMPRODUCT($AW$7:$BF$7,AW10:BF10)</f>
        <v>1</v>
      </c>
      <c r="AW10" s="709">
        <f t="shared" ref="AW10:BF10" si="5">IF(AF10&gt;0,1,0)</f>
        <v>1</v>
      </c>
      <c r="AX10" s="709">
        <f t="shared" si="5"/>
        <v>0</v>
      </c>
      <c r="AY10" s="709">
        <f t="shared" si="5"/>
        <v>0</v>
      </c>
      <c r="AZ10" s="709">
        <f t="shared" si="5"/>
        <v>0</v>
      </c>
      <c r="BA10" s="709">
        <f t="shared" si="5"/>
        <v>0</v>
      </c>
      <c r="BB10" s="709">
        <f t="shared" si="5"/>
        <v>0</v>
      </c>
      <c r="BC10" s="709">
        <f t="shared" si="5"/>
        <v>0</v>
      </c>
      <c r="BD10" s="709">
        <f t="shared" si="5"/>
        <v>0</v>
      </c>
      <c r="BE10" s="709">
        <f t="shared" si="5"/>
        <v>0</v>
      </c>
      <c r="BF10" s="709">
        <f t="shared" si="5"/>
        <v>0</v>
      </c>
    </row>
    <row r="11" spans="2:58" ht="14.25" thickBot="1">
      <c r="B11" s="195"/>
      <c r="C11" s="196">
        <v>1.1000000000000001</v>
      </c>
      <c r="D11" s="197" t="s">
        <v>525</v>
      </c>
      <c r="E11" s="198"/>
      <c r="F11" s="199"/>
      <c r="H11" s="1330"/>
      <c r="I11" s="1331"/>
      <c r="J11" s="1331"/>
      <c r="K11" s="1331"/>
      <c r="L11" s="1332"/>
      <c r="M11" s="1031">
        <v>3</v>
      </c>
      <c r="N11" s="1032">
        <v>0.4</v>
      </c>
      <c r="O11" s="1031">
        <v>0</v>
      </c>
      <c r="P11" s="1032">
        <v>0</v>
      </c>
      <c r="Q11" s="205"/>
      <c r="R11" s="116"/>
      <c r="S11" s="206"/>
      <c r="T11" s="206"/>
      <c r="V11" s="191">
        <f>SUMPRODUCT(V12:V13,W12:W13)</f>
        <v>3</v>
      </c>
      <c r="W11" s="192">
        <f>重み!D11</f>
        <v>0.4</v>
      </c>
      <c r="X11" s="191">
        <f>SUMPRODUCT(X12:X13,Y12:Y13)</f>
        <v>0</v>
      </c>
      <c r="Y11" s="192">
        <f>重み!E11</f>
        <v>0</v>
      </c>
      <c r="Z11" s="166"/>
      <c r="AA11" s="116"/>
      <c r="AB11" s="145">
        <f>重み!M11</f>
        <v>0.4</v>
      </c>
      <c r="AC11" s="130"/>
      <c r="AD11" s="145">
        <f>重み!N11</f>
        <v>0</v>
      </c>
    </row>
    <row r="12" spans="2:58" ht="14.25" hidden="1" thickBot="1">
      <c r="B12" s="195"/>
      <c r="C12" s="207"/>
      <c r="D12" s="208">
        <v>1</v>
      </c>
      <c r="E12" s="209" t="s">
        <v>526</v>
      </c>
      <c r="F12" s="210"/>
      <c r="H12" s="1302"/>
      <c r="I12" s="1303"/>
      <c r="J12" s="1303"/>
      <c r="K12" s="1303"/>
      <c r="L12" s="1305"/>
      <c r="M12" s="1031">
        <v>3</v>
      </c>
      <c r="N12" s="1033">
        <v>1</v>
      </c>
      <c r="O12" s="1034">
        <v>3</v>
      </c>
      <c r="P12" s="1033">
        <v>0</v>
      </c>
      <c r="Q12" s="190"/>
      <c r="R12" s="116"/>
      <c r="S12" s="214" t="e">
        <f>IF(#REF!="対象外",0,#REF!)</f>
        <v>#REF!</v>
      </c>
      <c r="T12" s="215" t="e">
        <f>IF(#REF!="対象外",0,#REF!)</f>
        <v>#REF!</v>
      </c>
      <c r="V12" s="216">
        <f>M12</f>
        <v>3</v>
      </c>
      <c r="W12" s="192">
        <f>重み!D12</f>
        <v>1</v>
      </c>
      <c r="X12" s="216">
        <f>O12</f>
        <v>3</v>
      </c>
      <c r="Y12" s="192">
        <f>重み!E12</f>
        <v>0</v>
      </c>
      <c r="Z12" s="166"/>
      <c r="AA12" s="116"/>
      <c r="AB12" s="145">
        <f>重み!M12</f>
        <v>0.5</v>
      </c>
      <c r="AC12" s="130"/>
      <c r="AD12" s="145">
        <f>重み!N12</f>
        <v>0</v>
      </c>
    </row>
    <row r="13" spans="2:58" ht="14.25" hidden="1" thickBot="1">
      <c r="B13" s="195"/>
      <c r="C13" s="217"/>
      <c r="D13" s="274">
        <v>2</v>
      </c>
      <c r="E13" s="275" t="s">
        <v>527</v>
      </c>
      <c r="F13" s="276"/>
      <c r="H13" s="1302"/>
      <c r="I13" s="1303"/>
      <c r="J13" s="1303"/>
      <c r="K13" s="1303"/>
      <c r="L13" s="1305"/>
      <c r="M13" s="1035">
        <v>0</v>
      </c>
      <c r="N13" s="1033">
        <v>0</v>
      </c>
      <c r="O13" s="1035">
        <v>0</v>
      </c>
      <c r="P13" s="1033">
        <v>0</v>
      </c>
      <c r="Q13" s="190"/>
      <c r="R13" s="116"/>
      <c r="S13" s="220" t="e">
        <f>IF(#REF!="対象外",0,#REF!)</f>
        <v>#REF!</v>
      </c>
      <c r="T13" s="221" t="e">
        <f>#REF!</f>
        <v>#REF!</v>
      </c>
      <c r="V13" s="216">
        <f>M13</f>
        <v>0</v>
      </c>
      <c r="W13" s="192">
        <f>重み!D13</f>
        <v>0</v>
      </c>
      <c r="X13" s="216">
        <f>O13</f>
        <v>0</v>
      </c>
      <c r="Y13" s="192">
        <f>重み!E13</f>
        <v>0</v>
      </c>
      <c r="Z13" s="166"/>
      <c r="AA13" s="116"/>
      <c r="AB13" s="145">
        <f>重み!M13</f>
        <v>0.5</v>
      </c>
      <c r="AC13" s="130"/>
      <c r="AD13" s="145">
        <f>重み!N13</f>
        <v>0</v>
      </c>
    </row>
    <row r="14" spans="2:58" ht="14.25" thickBot="1">
      <c r="B14" s="195"/>
      <c r="C14" s="196">
        <v>1.2</v>
      </c>
      <c r="D14" s="198" t="s">
        <v>528</v>
      </c>
      <c r="E14" s="223"/>
      <c r="F14" s="224"/>
      <c r="H14" s="184"/>
      <c r="I14" s="185"/>
      <c r="J14" s="185"/>
      <c r="K14" s="185"/>
      <c r="L14" s="186"/>
      <c r="M14" s="1036">
        <v>3</v>
      </c>
      <c r="N14" s="1033">
        <v>0.4</v>
      </c>
      <c r="O14" s="1036">
        <v>0</v>
      </c>
      <c r="P14" s="1033">
        <v>0</v>
      </c>
      <c r="Q14" s="190"/>
      <c r="R14" s="116"/>
      <c r="S14" s="225"/>
      <c r="T14" s="225"/>
      <c r="V14" s="191">
        <f>SUMPRODUCT(V15:V18,W15:W18)</f>
        <v>3</v>
      </c>
      <c r="W14" s="192">
        <f>重み!D14</f>
        <v>0.4</v>
      </c>
      <c r="X14" s="191">
        <f>SUMPRODUCT(X15:X18,Y15:Y18)</f>
        <v>0</v>
      </c>
      <c r="Y14" s="192">
        <f>重み!E14</f>
        <v>0</v>
      </c>
      <c r="Z14" s="166"/>
      <c r="AA14" s="116"/>
      <c r="AB14" s="145">
        <f>重み!M14</f>
        <v>0.4</v>
      </c>
      <c r="AC14" s="130"/>
      <c r="AD14" s="145">
        <f>重み!N14</f>
        <v>0</v>
      </c>
    </row>
    <row r="15" spans="2:58">
      <c r="B15" s="195"/>
      <c r="C15" s="222"/>
      <c r="D15" s="208">
        <v>1</v>
      </c>
      <c r="E15" s="218" t="s">
        <v>156</v>
      </c>
      <c r="F15" s="199"/>
      <c r="H15" s="1302"/>
      <c r="I15" s="1303"/>
      <c r="J15" s="1303"/>
      <c r="K15" s="1303"/>
      <c r="L15" s="1305"/>
      <c r="M15" s="1034">
        <v>3</v>
      </c>
      <c r="N15" s="1033">
        <v>1</v>
      </c>
      <c r="O15" s="1034">
        <v>3</v>
      </c>
      <c r="P15" s="1033">
        <v>0</v>
      </c>
      <c r="Q15" s="190"/>
      <c r="R15" s="116"/>
      <c r="S15" s="214" t="e">
        <f>IF(#REF!="対象外",0,#REF!)</f>
        <v>#REF!</v>
      </c>
      <c r="T15" s="215" t="e">
        <f>#REF!</f>
        <v>#REF!</v>
      </c>
      <c r="V15" s="216">
        <f>M15</f>
        <v>3</v>
      </c>
      <c r="W15" s="192">
        <f>重み!D15</f>
        <v>0.6</v>
      </c>
      <c r="X15" s="216">
        <f>O15</f>
        <v>3</v>
      </c>
      <c r="Y15" s="192">
        <f>重み!E15</f>
        <v>0</v>
      </c>
      <c r="Z15" s="166"/>
      <c r="AA15" s="116"/>
      <c r="AB15" s="145">
        <f>重み!M15</f>
        <v>0.6</v>
      </c>
      <c r="AC15" s="130"/>
      <c r="AD15" s="145">
        <f>重み!N15</f>
        <v>0</v>
      </c>
    </row>
    <row r="16" spans="2:58">
      <c r="B16" s="195"/>
      <c r="C16" s="207"/>
      <c r="D16" s="208">
        <v>2</v>
      </c>
      <c r="E16" s="218" t="s">
        <v>157</v>
      </c>
      <c r="F16" s="199"/>
      <c r="H16" s="1302"/>
      <c r="I16" s="1303"/>
      <c r="J16" s="1303"/>
      <c r="K16" s="1303"/>
      <c r="L16" s="1305"/>
      <c r="M16" s="1037">
        <v>3</v>
      </c>
      <c r="N16" s="1033">
        <v>0</v>
      </c>
      <c r="O16" s="1037">
        <v>3</v>
      </c>
      <c r="P16" s="1033">
        <v>0</v>
      </c>
      <c r="Q16" s="190"/>
      <c r="R16" s="116"/>
      <c r="S16" s="227" t="e">
        <f>IF(#REF!="対象外",0,#REF!)</f>
        <v>#REF!</v>
      </c>
      <c r="T16" s="228" t="e">
        <f>#REF!</f>
        <v>#REF!</v>
      </c>
      <c r="V16" s="216">
        <f>M16</f>
        <v>3</v>
      </c>
      <c r="W16" s="192">
        <f>重み!D16</f>
        <v>0.4</v>
      </c>
      <c r="X16" s="216">
        <f>O16</f>
        <v>3</v>
      </c>
      <c r="Y16" s="192">
        <f>重み!E16</f>
        <v>0</v>
      </c>
      <c r="Z16" s="166"/>
      <c r="AA16" s="116"/>
      <c r="AB16" s="145">
        <f>重み!M16</f>
        <v>0.4</v>
      </c>
      <c r="AC16" s="130"/>
      <c r="AD16" s="145">
        <f>重み!N16</f>
        <v>0</v>
      </c>
    </row>
    <row r="17" spans="2:58">
      <c r="B17" s="195"/>
      <c r="C17" s="207"/>
      <c r="D17" s="208">
        <v>3</v>
      </c>
      <c r="E17" s="218" t="s">
        <v>158</v>
      </c>
      <c r="F17" s="199"/>
      <c r="H17" s="1302"/>
      <c r="I17" s="1303"/>
      <c r="J17" s="1303"/>
      <c r="K17" s="1303"/>
      <c r="L17" s="1305"/>
      <c r="M17" s="1037">
        <v>3</v>
      </c>
      <c r="N17" s="1033">
        <v>0</v>
      </c>
      <c r="O17" s="1037">
        <v>3</v>
      </c>
      <c r="P17" s="1033">
        <v>0</v>
      </c>
      <c r="Q17" s="190"/>
      <c r="R17" s="116"/>
      <c r="S17" s="227" t="e">
        <f>IF(#REF!="対象外",0,#REF!)</f>
        <v>#REF!</v>
      </c>
      <c r="T17" s="228" t="e">
        <f>#REF!</f>
        <v>#REF!</v>
      </c>
      <c r="V17" s="216">
        <f>M17</f>
        <v>3</v>
      </c>
      <c r="W17" s="192">
        <f>重み!D17</f>
        <v>0</v>
      </c>
      <c r="X17" s="216">
        <f>O17</f>
        <v>3</v>
      </c>
      <c r="Y17" s="192">
        <f>重み!E17</f>
        <v>0</v>
      </c>
      <c r="Z17" s="166"/>
      <c r="AA17" s="116"/>
      <c r="AB17" s="145">
        <f>重み!M17</f>
        <v>0</v>
      </c>
      <c r="AC17" s="130"/>
      <c r="AD17" s="145">
        <f>重み!N17</f>
        <v>0</v>
      </c>
    </row>
    <row r="18" spans="2:58">
      <c r="B18" s="195"/>
      <c r="C18" s="217"/>
      <c r="D18" s="208">
        <v>4</v>
      </c>
      <c r="E18" s="218" t="s">
        <v>159</v>
      </c>
      <c r="F18" s="199"/>
      <c r="H18" s="1302"/>
      <c r="I18" s="1303"/>
      <c r="J18" s="1303"/>
      <c r="K18" s="1303"/>
      <c r="L18" s="1305"/>
      <c r="M18" s="1037">
        <v>3</v>
      </c>
      <c r="N18" s="1033">
        <v>0</v>
      </c>
      <c r="O18" s="1037">
        <v>3</v>
      </c>
      <c r="P18" s="1033">
        <v>0</v>
      </c>
      <c r="Q18" s="190"/>
      <c r="R18" s="116"/>
      <c r="S18" s="227" t="e">
        <f>IF(#REF!="対象外",0,#REF!)</f>
        <v>#REF!</v>
      </c>
      <c r="T18" s="228" t="e">
        <f>#REF!</f>
        <v>#REF!</v>
      </c>
      <c r="V18" s="216">
        <f>M18</f>
        <v>3</v>
      </c>
      <c r="W18" s="192">
        <f>重み!D18</f>
        <v>0</v>
      </c>
      <c r="X18" s="216">
        <f>O18</f>
        <v>3</v>
      </c>
      <c r="Y18" s="192">
        <f>重み!E18</f>
        <v>0</v>
      </c>
      <c r="Z18" s="166"/>
      <c r="AA18" s="116"/>
      <c r="AB18" s="145">
        <f>重み!M18</f>
        <v>0</v>
      </c>
      <c r="AC18" s="130"/>
      <c r="AD18" s="145">
        <f>重み!N18</f>
        <v>0</v>
      </c>
    </row>
    <row r="19" spans="2:58" ht="14.25" thickBot="1">
      <c r="B19" s="229"/>
      <c r="C19" s="230">
        <v>1.3</v>
      </c>
      <c r="D19" s="198" t="s">
        <v>160</v>
      </c>
      <c r="E19" s="198"/>
      <c r="F19" s="199"/>
      <c r="H19" s="1302"/>
      <c r="I19" s="1303"/>
      <c r="J19" s="1303"/>
      <c r="K19" s="1303"/>
      <c r="L19" s="1305"/>
      <c r="M19" s="1038">
        <v>3</v>
      </c>
      <c r="N19" s="1033">
        <v>0.2</v>
      </c>
      <c r="O19" s="1038">
        <v>3</v>
      </c>
      <c r="P19" s="1033">
        <v>0</v>
      </c>
      <c r="Q19" s="190"/>
      <c r="R19" s="116"/>
      <c r="S19" s="220" t="e">
        <f>IF(#REF!="対象外",0,#REF!)</f>
        <v>#REF!</v>
      </c>
      <c r="T19" s="221" t="e">
        <f>#REF!</f>
        <v>#REF!</v>
      </c>
      <c r="V19" s="216">
        <f>M19</f>
        <v>3</v>
      </c>
      <c r="W19" s="192">
        <f>重み!D19</f>
        <v>0.2</v>
      </c>
      <c r="X19" s="216">
        <f>O19</f>
        <v>3</v>
      </c>
      <c r="Y19" s="192">
        <f>重み!E19</f>
        <v>0</v>
      </c>
      <c r="Z19" s="166"/>
      <c r="AA19" s="116"/>
      <c r="AB19" s="145">
        <f>重み!M19</f>
        <v>0.2</v>
      </c>
      <c r="AC19" s="130"/>
      <c r="AD19" s="145">
        <f>重み!N19</f>
        <v>0</v>
      </c>
    </row>
    <row r="20" spans="2:58">
      <c r="B20" s="316">
        <v>2</v>
      </c>
      <c r="C20" s="232" t="s">
        <v>161</v>
      </c>
      <c r="D20" s="337"/>
      <c r="E20" s="243"/>
      <c r="F20" s="244"/>
      <c r="H20" s="234"/>
      <c r="I20" s="235"/>
      <c r="J20" s="235"/>
      <c r="K20" s="235"/>
      <c r="L20" s="236"/>
      <c r="M20" s="1039">
        <v>2.6</v>
      </c>
      <c r="N20" s="1040">
        <v>0.35</v>
      </c>
      <c r="O20" s="1028">
        <v>0</v>
      </c>
      <c r="P20" s="1041">
        <v>0</v>
      </c>
      <c r="Q20" s="240">
        <f>ROUNDDOWN(Z20,1)</f>
        <v>2.6</v>
      </c>
      <c r="R20" s="116"/>
      <c r="S20" s="241"/>
      <c r="T20" s="241"/>
      <c r="V20" s="191">
        <f>V21*W21+V30*W30+V31*W31</f>
        <v>2.5999999999999996</v>
      </c>
      <c r="W20" s="192">
        <f>重み!D20</f>
        <v>0.35</v>
      </c>
      <c r="X20" s="191">
        <f>X21*Y21+X30*Y30+X31*Y31</f>
        <v>0</v>
      </c>
      <c r="Y20" s="193">
        <f>SUM(Y21,Y30,Y31)</f>
        <v>0</v>
      </c>
      <c r="Z20" s="166">
        <f>IF(X20=0,V20,IF(V20=0,X20,V20*AB$6+X20*AD$6))</f>
        <v>2.5999999999999996</v>
      </c>
      <c r="AA20" s="116"/>
      <c r="AB20" s="145">
        <f>重み!M20</f>
        <v>0.35</v>
      </c>
      <c r="AC20" s="130"/>
      <c r="AD20" s="194">
        <f>SUM(AD21,AD30,AD31)</f>
        <v>0</v>
      </c>
      <c r="AF20" s="728">
        <v>3</v>
      </c>
      <c r="AG20" s="728"/>
      <c r="AH20" s="728"/>
      <c r="AI20" s="728"/>
      <c r="AJ20" s="728"/>
      <c r="AK20" s="728">
        <v>0</v>
      </c>
      <c r="AL20" s="728"/>
      <c r="AM20" s="728"/>
      <c r="AN20" s="728"/>
      <c r="AO20" s="728"/>
      <c r="AP20" s="725">
        <f t="shared" ref="AP20:AP48" si="6">ROUNDDOWN(AT20,1)</f>
        <v>3</v>
      </c>
      <c r="AQ20" s="430">
        <f>N20</f>
        <v>0.35</v>
      </c>
      <c r="AR20" s="240"/>
      <c r="AT20" s="724">
        <f>IF(AV20=0,0,SUMPRODUCT($AW$7:$BF$7,AF20:AO20)/AV20)</f>
        <v>3</v>
      </c>
      <c r="AV20" s="723">
        <f>SUMPRODUCT($AW$7:$BF$7,AW20:BF20)</f>
        <v>1</v>
      </c>
      <c r="AW20" s="709">
        <f t="shared" ref="AW20:BF20" si="7">IF(AF20&gt;0,1,0)</f>
        <v>1</v>
      </c>
      <c r="AX20" s="709">
        <f t="shared" si="7"/>
        <v>0</v>
      </c>
      <c r="AY20" s="709">
        <f t="shared" si="7"/>
        <v>0</v>
      </c>
      <c r="AZ20" s="709">
        <f t="shared" si="7"/>
        <v>0</v>
      </c>
      <c r="BA20" s="709">
        <f t="shared" si="7"/>
        <v>0</v>
      </c>
      <c r="BB20" s="709">
        <f t="shared" si="7"/>
        <v>0</v>
      </c>
      <c r="BC20" s="709">
        <f t="shared" si="7"/>
        <v>0</v>
      </c>
      <c r="BD20" s="709">
        <f t="shared" si="7"/>
        <v>0</v>
      </c>
      <c r="BE20" s="709">
        <f t="shared" si="7"/>
        <v>0</v>
      </c>
      <c r="BF20" s="709">
        <f t="shared" si="7"/>
        <v>0</v>
      </c>
    </row>
    <row r="21" spans="2:58" ht="14.25" thickBot="1">
      <c r="B21" s="195"/>
      <c r="C21" s="196">
        <v>2.1</v>
      </c>
      <c r="D21" s="242" t="s">
        <v>162</v>
      </c>
      <c r="E21" s="243"/>
      <c r="F21" s="244"/>
      <c r="H21" s="200"/>
      <c r="I21" s="201"/>
      <c r="J21" s="201"/>
      <c r="K21" s="201"/>
      <c r="L21" s="202"/>
      <c r="M21" s="1036">
        <v>3</v>
      </c>
      <c r="N21" s="1042">
        <v>0.5</v>
      </c>
      <c r="O21" s="1043">
        <v>0</v>
      </c>
      <c r="P21" s="1044">
        <v>0</v>
      </c>
      <c r="Q21" s="205"/>
      <c r="R21" s="116"/>
      <c r="S21" s="206"/>
      <c r="T21" s="206"/>
      <c r="V21" s="191">
        <f>SUMPRODUCT(V22:V29,W22:W29)</f>
        <v>2.9999999999999996</v>
      </c>
      <c r="W21" s="192">
        <f>重み!D21</f>
        <v>0.5</v>
      </c>
      <c r="X21" s="191">
        <f>SUMPRODUCT(X22:X29,Y22:Y29)</f>
        <v>0</v>
      </c>
      <c r="Y21" s="192">
        <f>重み!E21</f>
        <v>0</v>
      </c>
      <c r="Z21" s="166"/>
      <c r="AA21" s="116"/>
      <c r="AB21" s="145">
        <f>重み!M21</f>
        <v>0.5</v>
      </c>
      <c r="AC21" s="130"/>
      <c r="AD21" s="145">
        <f>重み!N21</f>
        <v>0</v>
      </c>
      <c r="AP21" s="757">
        <f t="shared" si="6"/>
        <v>0</v>
      </c>
    </row>
    <row r="22" spans="2:58">
      <c r="B22" s="195"/>
      <c r="C22" s="248"/>
      <c r="D22" s="208">
        <v>1</v>
      </c>
      <c r="E22" s="198" t="s">
        <v>192</v>
      </c>
      <c r="F22" s="249"/>
      <c r="H22" s="1302"/>
      <c r="I22" s="1303"/>
      <c r="J22" s="1303"/>
      <c r="K22" s="1303"/>
      <c r="L22" s="1305"/>
      <c r="M22" s="1034">
        <v>3</v>
      </c>
      <c r="N22" s="1033">
        <v>0.49999999999999989</v>
      </c>
      <c r="O22" s="1034">
        <v>3</v>
      </c>
      <c r="P22" s="1033">
        <v>0</v>
      </c>
      <c r="Q22" s="190"/>
      <c r="R22" s="116"/>
      <c r="S22" s="214" t="e">
        <f>IF(#REF!="対象外",0,#REF!)</f>
        <v>#REF!</v>
      </c>
      <c r="T22" s="215" t="e">
        <f>#REF!</f>
        <v>#REF!</v>
      </c>
      <c r="V22" s="216">
        <f>M22</f>
        <v>3</v>
      </c>
      <c r="W22" s="192">
        <f>重み!D22</f>
        <v>0.37499999999999994</v>
      </c>
      <c r="X22" s="216">
        <f>O22</f>
        <v>3</v>
      </c>
      <c r="Y22" s="192">
        <f>重み!E22</f>
        <v>0</v>
      </c>
      <c r="Z22" s="166"/>
      <c r="AA22" s="116"/>
      <c r="AB22" s="145">
        <f>重み!M22</f>
        <v>0.3</v>
      </c>
      <c r="AC22" s="130"/>
      <c r="AD22" s="145">
        <f>重み!N22</f>
        <v>0</v>
      </c>
      <c r="AP22" s="757">
        <f t="shared" si="6"/>
        <v>0</v>
      </c>
    </row>
    <row r="23" spans="2:58" hidden="1">
      <c r="B23" s="195"/>
      <c r="C23" s="248"/>
      <c r="D23" s="274">
        <v>2</v>
      </c>
      <c r="E23" s="275" t="s">
        <v>708</v>
      </c>
      <c r="F23" s="276"/>
      <c r="H23" s="1302"/>
      <c r="I23" s="1303"/>
      <c r="J23" s="1303"/>
      <c r="K23" s="1303"/>
      <c r="L23" s="1305"/>
      <c r="M23" s="1037">
        <v>0</v>
      </c>
      <c r="N23" s="1033">
        <v>0</v>
      </c>
      <c r="O23" s="1037">
        <v>0</v>
      </c>
      <c r="P23" s="1033">
        <v>0</v>
      </c>
      <c r="Q23" s="190"/>
      <c r="R23" s="116"/>
      <c r="S23" s="227" t="e">
        <f>IF(#REF!="対象外",0,#REF!)</f>
        <v>#REF!</v>
      </c>
      <c r="T23" s="228"/>
      <c r="V23" s="216">
        <f>M23</f>
        <v>0</v>
      </c>
      <c r="W23" s="192">
        <f>重み!D23</f>
        <v>0</v>
      </c>
      <c r="X23" s="250"/>
      <c r="Y23" s="192">
        <f>重み!E23</f>
        <v>0</v>
      </c>
      <c r="Z23" s="166"/>
      <c r="AA23" s="116"/>
      <c r="AB23" s="145">
        <f>重み!M23</f>
        <v>0</v>
      </c>
      <c r="AC23" s="130"/>
      <c r="AD23" s="145">
        <f>重み!N23</f>
        <v>0</v>
      </c>
      <c r="AP23" s="757">
        <f t="shared" si="6"/>
        <v>0</v>
      </c>
    </row>
    <row r="24" spans="2:58">
      <c r="B24" s="195"/>
      <c r="C24" s="248"/>
      <c r="D24" s="208">
        <v>2</v>
      </c>
      <c r="E24" s="198" t="s">
        <v>163</v>
      </c>
      <c r="F24" s="249"/>
      <c r="H24" s="1302"/>
      <c r="I24" s="1303"/>
      <c r="J24" s="1303"/>
      <c r="K24" s="1303"/>
      <c r="L24" s="1305"/>
      <c r="M24" s="1037">
        <v>3</v>
      </c>
      <c r="N24" s="1033">
        <v>0.16666666666666666</v>
      </c>
      <c r="O24" s="1037">
        <v>3</v>
      </c>
      <c r="P24" s="1033">
        <v>0</v>
      </c>
      <c r="Q24" s="190"/>
      <c r="R24" s="116"/>
      <c r="S24" s="227" t="e">
        <f>IF(#REF!="対象外",0,#REF!)</f>
        <v>#REF!</v>
      </c>
      <c r="T24" s="228" t="e">
        <f>#REF!</f>
        <v>#REF!</v>
      </c>
      <c r="V24" s="216">
        <f>M24</f>
        <v>3</v>
      </c>
      <c r="W24" s="192">
        <f>重み!D24</f>
        <v>0.25</v>
      </c>
      <c r="X24" s="216">
        <f>O24</f>
        <v>3</v>
      </c>
      <c r="Y24" s="192">
        <f>重み!E24</f>
        <v>0</v>
      </c>
      <c r="Z24" s="166"/>
      <c r="AA24" s="116"/>
      <c r="AB24" s="145">
        <f>重み!M24</f>
        <v>0.2</v>
      </c>
      <c r="AC24" s="130"/>
      <c r="AD24" s="145">
        <f>重み!N24</f>
        <v>0</v>
      </c>
      <c r="AP24" s="757">
        <f t="shared" si="6"/>
        <v>0</v>
      </c>
    </row>
    <row r="25" spans="2:58">
      <c r="B25" s="195"/>
      <c r="C25" s="248"/>
      <c r="D25" s="208">
        <v>3</v>
      </c>
      <c r="E25" s="198" t="s">
        <v>164</v>
      </c>
      <c r="F25" s="249"/>
      <c r="H25" s="1302"/>
      <c r="I25" s="1303"/>
      <c r="J25" s="1303"/>
      <c r="K25" s="1303"/>
      <c r="L25" s="1305"/>
      <c r="M25" s="1037">
        <v>3</v>
      </c>
      <c r="N25" s="1033">
        <v>0.33333333333333331</v>
      </c>
      <c r="O25" s="1037">
        <v>0</v>
      </c>
      <c r="P25" s="1033">
        <v>0</v>
      </c>
      <c r="Q25" s="190"/>
      <c r="R25" s="116"/>
      <c r="S25" s="227" t="e">
        <f>IF(#REF!="対象外",0,#REF!)</f>
        <v>#REF!</v>
      </c>
      <c r="T25" s="228"/>
      <c r="V25" s="216">
        <f>M25</f>
        <v>3</v>
      </c>
      <c r="W25" s="192">
        <f>重み!D25</f>
        <v>0.37499999999999994</v>
      </c>
      <c r="X25" s="250"/>
      <c r="Y25" s="192">
        <f>重み!E25</f>
        <v>0</v>
      </c>
      <c r="Z25" s="166"/>
      <c r="AA25" s="116"/>
      <c r="AB25" s="145">
        <f>重み!M25</f>
        <v>0.3</v>
      </c>
      <c r="AC25" s="130"/>
      <c r="AD25" s="145">
        <f>重み!N25</f>
        <v>0</v>
      </c>
      <c r="AP25" s="757">
        <f t="shared" si="6"/>
        <v>0</v>
      </c>
    </row>
    <row r="26" spans="2:58" hidden="1">
      <c r="B26" s="195"/>
      <c r="C26" s="248"/>
      <c r="D26" s="274">
        <v>5</v>
      </c>
      <c r="E26" s="275" t="s">
        <v>430</v>
      </c>
      <c r="F26" s="276"/>
      <c r="H26" s="1302"/>
      <c r="I26" s="1303"/>
      <c r="J26" s="1303"/>
      <c r="K26" s="1303"/>
      <c r="L26" s="1305"/>
      <c r="M26" s="1037">
        <v>0</v>
      </c>
      <c r="N26" s="1033">
        <v>0</v>
      </c>
      <c r="O26" s="1037">
        <v>0</v>
      </c>
      <c r="P26" s="1033">
        <v>0</v>
      </c>
      <c r="Q26" s="190"/>
      <c r="R26" s="116"/>
      <c r="S26" s="227" t="e">
        <f>IF(#REF!="対象外",0,#REF!)</f>
        <v>#REF!</v>
      </c>
      <c r="T26" s="228" t="e">
        <f>#REF!</f>
        <v>#REF!</v>
      </c>
      <c r="V26" s="216">
        <f>M26</f>
        <v>0</v>
      </c>
      <c r="W26" s="192">
        <f>重み!D26</f>
        <v>0</v>
      </c>
      <c r="X26" s="216">
        <f>O26</f>
        <v>0</v>
      </c>
      <c r="Y26" s="192">
        <f>重み!E26</f>
        <v>0</v>
      </c>
      <c r="Z26" s="166"/>
      <c r="AA26" s="116"/>
      <c r="AB26" s="145">
        <f>重み!M26</f>
        <v>0.1</v>
      </c>
      <c r="AC26" s="130"/>
      <c r="AD26" s="145">
        <f>重み!N26</f>
        <v>0</v>
      </c>
      <c r="AP26" s="757">
        <f t="shared" si="6"/>
        <v>0</v>
      </c>
    </row>
    <row r="27" spans="2:58" hidden="1">
      <c r="B27" s="195"/>
      <c r="C27" s="248"/>
      <c r="D27" s="274">
        <v>6</v>
      </c>
      <c r="E27" s="275" t="s">
        <v>165</v>
      </c>
      <c r="F27" s="276"/>
      <c r="H27" s="1302"/>
      <c r="I27" s="1303"/>
      <c r="J27" s="1303"/>
      <c r="K27" s="1303"/>
      <c r="L27" s="1305"/>
      <c r="M27" s="1037">
        <v>0</v>
      </c>
      <c r="N27" s="1033">
        <v>0</v>
      </c>
      <c r="O27" s="1037">
        <v>0</v>
      </c>
      <c r="P27" s="1033">
        <v>0</v>
      </c>
      <c r="Q27" s="190"/>
      <c r="R27" s="116"/>
      <c r="S27" s="227"/>
      <c r="T27" s="228" t="e">
        <f>#REF!</f>
        <v>#REF!</v>
      </c>
      <c r="V27" s="216"/>
      <c r="W27" s="192">
        <f>重み!D27</f>
        <v>0</v>
      </c>
      <c r="X27" s="216">
        <f>O27</f>
        <v>0</v>
      </c>
      <c r="Y27" s="192">
        <f>重み!E27</f>
        <v>0</v>
      </c>
      <c r="Z27" s="166"/>
      <c r="AA27" s="116"/>
      <c r="AB27" s="145">
        <f>重み!M27</f>
        <v>0</v>
      </c>
      <c r="AC27" s="130"/>
      <c r="AD27" s="145">
        <f>重み!N27</f>
        <v>0</v>
      </c>
      <c r="AP27" s="757">
        <f t="shared" si="6"/>
        <v>0</v>
      </c>
    </row>
    <row r="28" spans="2:58" hidden="1">
      <c r="B28" s="195"/>
      <c r="C28" s="248"/>
      <c r="D28" s="274">
        <v>7</v>
      </c>
      <c r="E28" s="275" t="s">
        <v>75</v>
      </c>
      <c r="F28" s="276"/>
      <c r="H28" s="1302"/>
      <c r="I28" s="1303"/>
      <c r="J28" s="1303"/>
      <c r="K28" s="1303"/>
      <c r="L28" s="1305"/>
      <c r="M28" s="1037">
        <v>0</v>
      </c>
      <c r="N28" s="1033">
        <v>0</v>
      </c>
      <c r="O28" s="1037">
        <v>0</v>
      </c>
      <c r="P28" s="1033">
        <v>0</v>
      </c>
      <c r="Q28" s="190"/>
      <c r="R28" s="116"/>
      <c r="S28" s="227" t="e">
        <f>IF(#REF!="対象外",0,#REF!)</f>
        <v>#REF!</v>
      </c>
      <c r="T28" s="228"/>
      <c r="V28" s="216">
        <f>M28</f>
        <v>0</v>
      </c>
      <c r="W28" s="192">
        <f>重み!D28</f>
        <v>0</v>
      </c>
      <c r="X28" s="250"/>
      <c r="Y28" s="192">
        <f>重み!E28</f>
        <v>0</v>
      </c>
      <c r="Z28" s="166"/>
      <c r="AA28" s="116"/>
      <c r="AB28" s="145">
        <f>重み!M28</f>
        <v>0.1</v>
      </c>
      <c r="AC28" s="130"/>
      <c r="AD28" s="145">
        <f>重み!N28</f>
        <v>0</v>
      </c>
      <c r="AP28" s="757">
        <f t="shared" si="6"/>
        <v>0</v>
      </c>
    </row>
    <row r="29" spans="2:58" hidden="1">
      <c r="B29" s="195"/>
      <c r="C29" s="248"/>
      <c r="D29" s="274">
        <v>8</v>
      </c>
      <c r="E29" s="275" t="s">
        <v>76</v>
      </c>
      <c r="F29" s="276"/>
      <c r="H29" s="1302"/>
      <c r="I29" s="1303"/>
      <c r="J29" s="1303"/>
      <c r="K29" s="1303"/>
      <c r="L29" s="1305"/>
      <c r="M29" s="1037">
        <v>0</v>
      </c>
      <c r="N29" s="1033">
        <v>0</v>
      </c>
      <c r="O29" s="1037">
        <v>0</v>
      </c>
      <c r="P29" s="1033">
        <v>0</v>
      </c>
      <c r="Q29" s="190"/>
      <c r="R29" s="116"/>
      <c r="S29" s="227" t="e">
        <f>IF(#REF!="対象外",0,#REF!)</f>
        <v>#REF!</v>
      </c>
      <c r="T29" s="228"/>
      <c r="V29" s="216">
        <f>M29</f>
        <v>0</v>
      </c>
      <c r="W29" s="192">
        <f>重み!D29</f>
        <v>0</v>
      </c>
      <c r="X29" s="250"/>
      <c r="Y29" s="192">
        <f>重み!E29</f>
        <v>0</v>
      </c>
      <c r="Z29" s="166"/>
      <c r="AA29" s="116"/>
      <c r="AB29" s="145">
        <f>重み!M29</f>
        <v>0</v>
      </c>
      <c r="AC29" s="130"/>
      <c r="AD29" s="145">
        <f>重み!N29</f>
        <v>0</v>
      </c>
      <c r="AP29" s="757">
        <f t="shared" si="6"/>
        <v>0</v>
      </c>
    </row>
    <row r="30" spans="2:58">
      <c r="B30" s="195"/>
      <c r="C30" s="230">
        <v>2.2000000000000002</v>
      </c>
      <c r="D30" s="198" t="s">
        <v>77</v>
      </c>
      <c r="E30" s="251"/>
      <c r="F30" s="249"/>
      <c r="H30" s="1302"/>
      <c r="I30" s="1303"/>
      <c r="J30" s="1303"/>
      <c r="K30" s="1303"/>
      <c r="L30" s="1305"/>
      <c r="M30" s="1045">
        <v>1</v>
      </c>
      <c r="N30" s="1033">
        <v>0.2</v>
      </c>
      <c r="O30" s="1045">
        <v>3</v>
      </c>
      <c r="P30" s="1033">
        <v>0</v>
      </c>
      <c r="Q30" s="190"/>
      <c r="R30" s="116"/>
      <c r="S30" s="227" t="e">
        <f>IF(#REF!="対象外",0,#REF!)</f>
        <v>#REF!</v>
      </c>
      <c r="T30" s="228" t="e">
        <f>#REF!</f>
        <v>#REF!</v>
      </c>
      <c r="V30" s="216">
        <f>M30</f>
        <v>1</v>
      </c>
      <c r="W30" s="192">
        <f>重み!D30</f>
        <v>0.2</v>
      </c>
      <c r="X30" s="216">
        <f>O30</f>
        <v>3</v>
      </c>
      <c r="Y30" s="192">
        <f>重み!E30</f>
        <v>0</v>
      </c>
      <c r="Z30" s="166"/>
      <c r="AA30" s="116"/>
      <c r="AB30" s="145">
        <f>重み!M30</f>
        <v>0.2</v>
      </c>
      <c r="AC30" s="130"/>
      <c r="AD30" s="145">
        <f>重み!N30</f>
        <v>0</v>
      </c>
      <c r="AP30" s="757">
        <f t="shared" si="6"/>
        <v>0</v>
      </c>
    </row>
    <row r="31" spans="2:58" ht="14.25" thickBot="1">
      <c r="B31" s="195"/>
      <c r="C31" s="222">
        <v>2.2999999999999998</v>
      </c>
      <c r="D31" s="198" t="s">
        <v>78</v>
      </c>
      <c r="E31" s="251"/>
      <c r="F31" s="249"/>
      <c r="H31" s="1302"/>
      <c r="I31" s="1303"/>
      <c r="J31" s="1303"/>
      <c r="K31" s="1303"/>
      <c r="L31" s="1305"/>
      <c r="M31" s="1038">
        <v>3</v>
      </c>
      <c r="N31" s="1033">
        <v>0.3</v>
      </c>
      <c r="O31" s="1038">
        <v>3</v>
      </c>
      <c r="P31" s="1033">
        <v>0</v>
      </c>
      <c r="Q31" s="190"/>
      <c r="R31" s="116"/>
      <c r="S31" s="220" t="e">
        <f>IF(#REF!="対象外",0,#REF!)</f>
        <v>#REF!</v>
      </c>
      <c r="T31" s="253" t="e">
        <f>#REF!</f>
        <v>#REF!</v>
      </c>
      <c r="V31" s="216">
        <f>M31</f>
        <v>3</v>
      </c>
      <c r="W31" s="192">
        <f>重み!D31</f>
        <v>0.3</v>
      </c>
      <c r="X31" s="216">
        <f>O31</f>
        <v>3</v>
      </c>
      <c r="Y31" s="192">
        <f>重み!E31</f>
        <v>0</v>
      </c>
      <c r="Z31" s="166"/>
      <c r="AA31" s="116"/>
      <c r="AB31" s="145">
        <f>重み!M31</f>
        <v>0.3</v>
      </c>
      <c r="AC31" s="130"/>
      <c r="AD31" s="145">
        <f>重み!N31</f>
        <v>0</v>
      </c>
      <c r="AP31" s="757">
        <f t="shared" si="6"/>
        <v>0</v>
      </c>
    </row>
    <row r="32" spans="2:58" s="764" customFormat="1" ht="14.25" hidden="1" thickBot="1">
      <c r="B32" s="195"/>
      <c r="C32" s="222"/>
      <c r="D32" s="198" t="s">
        <v>78</v>
      </c>
      <c r="E32" s="251"/>
      <c r="F32" s="249"/>
      <c r="H32" s="1250"/>
      <c r="I32" s="1251"/>
      <c r="J32" s="1251"/>
      <c r="K32" s="1251"/>
      <c r="L32" s="1253"/>
      <c r="M32" s="1052">
        <v>0</v>
      </c>
      <c r="N32" s="1033">
        <v>0</v>
      </c>
      <c r="O32" s="1061">
        <v>0</v>
      </c>
      <c r="P32" s="1033">
        <v>0</v>
      </c>
      <c r="Q32" s="190"/>
      <c r="R32" s="116"/>
      <c r="S32" s="1254"/>
      <c r="T32" s="1255"/>
      <c r="V32" s="216">
        <f>M32</f>
        <v>0</v>
      </c>
      <c r="W32" s="192"/>
      <c r="X32" s="216"/>
      <c r="Y32" s="192"/>
      <c r="Z32" s="166"/>
      <c r="AA32" s="116"/>
      <c r="AB32" s="145"/>
      <c r="AC32" s="130"/>
      <c r="AD32" s="145"/>
      <c r="AP32" s="757"/>
    </row>
    <row r="33" spans="2:58" ht="14.25" hidden="1" thickBot="1">
      <c r="B33" s="195"/>
      <c r="C33" s="254"/>
      <c r="D33" s="208">
        <v>1</v>
      </c>
      <c r="E33" s="198" t="s">
        <v>79</v>
      </c>
      <c r="F33" s="249"/>
      <c r="H33" s="1327"/>
      <c r="I33" s="1328"/>
      <c r="J33" s="1328"/>
      <c r="K33" s="1328"/>
      <c r="L33" s="1329"/>
      <c r="M33" s="1256">
        <v>0</v>
      </c>
      <c r="N33" s="1046">
        <v>0</v>
      </c>
      <c r="O33" s="1047">
        <v>0</v>
      </c>
      <c r="P33" s="1046">
        <v>0</v>
      </c>
      <c r="Q33" s="258"/>
      <c r="R33" s="259"/>
      <c r="S33" s="156"/>
      <c r="T33" s="156"/>
      <c r="V33" s="260"/>
      <c r="W33" s="260">
        <f>重み!D32</f>
        <v>0</v>
      </c>
      <c r="X33" s="261"/>
      <c r="Y33" s="260">
        <f>重み!E32</f>
        <v>0</v>
      </c>
      <c r="Z33" s="262"/>
      <c r="AA33" s="259"/>
      <c r="AB33" s="263">
        <f>重み!M32</f>
        <v>0</v>
      </c>
      <c r="AC33" s="264"/>
      <c r="AD33" s="263">
        <f>重み!N32</f>
        <v>0</v>
      </c>
      <c r="AP33" s="757">
        <f t="shared" si="6"/>
        <v>0</v>
      </c>
    </row>
    <row r="34" spans="2:58" ht="14.25" hidden="1" thickBot="1">
      <c r="B34" s="265"/>
      <c r="C34" s="266"/>
      <c r="D34" s="208">
        <v>2</v>
      </c>
      <c r="E34" s="198" t="s">
        <v>414</v>
      </c>
      <c r="F34" s="249"/>
      <c r="H34" s="1327"/>
      <c r="I34" s="1328"/>
      <c r="J34" s="1328"/>
      <c r="K34" s="1328"/>
      <c r="L34" s="1329"/>
      <c r="M34" s="1048">
        <v>0</v>
      </c>
      <c r="N34" s="1046">
        <v>0</v>
      </c>
      <c r="O34" s="1049">
        <v>0</v>
      </c>
      <c r="P34" s="1046">
        <v>0</v>
      </c>
      <c r="Q34" s="258"/>
      <c r="R34" s="259"/>
      <c r="S34" s="269"/>
      <c r="T34" s="269"/>
      <c r="V34" s="260"/>
      <c r="W34" s="260">
        <f>重み!D33</f>
        <v>0</v>
      </c>
      <c r="X34" s="261"/>
      <c r="Y34" s="260">
        <f>重み!E33</f>
        <v>0</v>
      </c>
      <c r="Z34" s="262"/>
      <c r="AA34" s="259"/>
      <c r="AB34" s="263">
        <f>重み!M33</f>
        <v>0</v>
      </c>
      <c r="AC34" s="264"/>
      <c r="AD34" s="263">
        <f>重み!N33</f>
        <v>0</v>
      </c>
      <c r="AP34" s="757">
        <f t="shared" si="6"/>
        <v>0</v>
      </c>
    </row>
    <row r="35" spans="2:58">
      <c r="B35" s="316">
        <v>3</v>
      </c>
      <c r="C35" s="232" t="s">
        <v>415</v>
      </c>
      <c r="D35" s="337"/>
      <c r="E35" s="243"/>
      <c r="F35" s="244"/>
      <c r="H35" s="234"/>
      <c r="I35" s="235"/>
      <c r="J35" s="235"/>
      <c r="K35" s="235"/>
      <c r="L35" s="236"/>
      <c r="M35" s="1039">
        <v>3</v>
      </c>
      <c r="N35" s="1040">
        <v>0.25</v>
      </c>
      <c r="O35" s="1028">
        <v>0</v>
      </c>
      <c r="P35" s="1041">
        <v>0</v>
      </c>
      <c r="Q35" s="240">
        <f>ROUNDDOWN(Z35,1)</f>
        <v>3</v>
      </c>
      <c r="R35" s="116"/>
      <c r="S35" s="241"/>
      <c r="T35" s="241"/>
      <c r="V35" s="191">
        <f>V36*W36+V40*W40+V44*W44+V47*W47</f>
        <v>3</v>
      </c>
      <c r="W35" s="192">
        <f>重み!D34</f>
        <v>0.25</v>
      </c>
      <c r="X35" s="191">
        <f>X36*Y36+X40*Y40+X44*Y44+X47*Y47</f>
        <v>0</v>
      </c>
      <c r="Y35" s="193">
        <f>SUM(Y36,Y40,Y44,Y47)</f>
        <v>0</v>
      </c>
      <c r="Z35" s="166">
        <f>IF(X35=0,V35,IF(V35=0,X35,V35*AB$6+X35*AD$6))</f>
        <v>3</v>
      </c>
      <c r="AA35" s="116"/>
      <c r="AB35" s="145">
        <f>重み!M34</f>
        <v>0.25</v>
      </c>
      <c r="AC35" s="130"/>
      <c r="AD35" s="194">
        <f>SUM(AD36,AD40,AD44,AD47)</f>
        <v>0</v>
      </c>
      <c r="AF35" s="728">
        <v>3</v>
      </c>
      <c r="AG35" s="728"/>
      <c r="AH35" s="728"/>
      <c r="AI35" s="728"/>
      <c r="AJ35" s="728"/>
      <c r="AK35" s="728">
        <v>0</v>
      </c>
      <c r="AL35" s="728"/>
      <c r="AM35" s="728"/>
      <c r="AN35" s="728"/>
      <c r="AO35" s="728"/>
      <c r="AP35" s="725">
        <f t="shared" si="6"/>
        <v>3</v>
      </c>
      <c r="AQ35" s="430">
        <f>N35</f>
        <v>0.25</v>
      </c>
      <c r="AR35" s="240"/>
      <c r="AS35" s="699"/>
      <c r="AT35" s="724">
        <f>IF(AV35=0,0,SUMPRODUCT($AW$7:$BF$7,AF35:AO35)/AV35)</f>
        <v>3</v>
      </c>
      <c r="AV35" s="723">
        <f>SUMPRODUCT($AW$7:$BF$7,AW35:BF35)</f>
        <v>1</v>
      </c>
      <c r="AW35" s="709">
        <f t="shared" ref="AW35:BF35" si="8">IF(AF35&gt;0,1,0)</f>
        <v>1</v>
      </c>
      <c r="AX35" s="709">
        <f t="shared" si="8"/>
        <v>0</v>
      </c>
      <c r="AY35" s="709">
        <f t="shared" si="8"/>
        <v>0</v>
      </c>
      <c r="AZ35" s="709">
        <f t="shared" si="8"/>
        <v>0</v>
      </c>
      <c r="BA35" s="709">
        <f t="shared" si="8"/>
        <v>0</v>
      </c>
      <c r="BB35" s="709">
        <f t="shared" si="8"/>
        <v>0</v>
      </c>
      <c r="BC35" s="709">
        <f t="shared" si="8"/>
        <v>0</v>
      </c>
      <c r="BD35" s="709">
        <f t="shared" si="8"/>
        <v>0</v>
      </c>
      <c r="BE35" s="709">
        <f t="shared" si="8"/>
        <v>0</v>
      </c>
      <c r="BF35" s="709">
        <f t="shared" si="8"/>
        <v>0</v>
      </c>
    </row>
    <row r="36" spans="2:58" ht="14.25" thickBot="1">
      <c r="B36" s="195"/>
      <c r="C36" s="196">
        <v>3.1</v>
      </c>
      <c r="D36" s="242" t="s">
        <v>416</v>
      </c>
      <c r="E36" s="243"/>
      <c r="F36" s="244"/>
      <c r="H36" s="200"/>
      <c r="I36" s="201"/>
      <c r="J36" s="201"/>
      <c r="K36" s="201"/>
      <c r="L36" s="202"/>
      <c r="M36" s="1036">
        <v>3</v>
      </c>
      <c r="N36" s="1042">
        <v>0.5</v>
      </c>
      <c r="O36" s="1043">
        <v>0</v>
      </c>
      <c r="P36" s="1044">
        <v>0</v>
      </c>
      <c r="Q36" s="205"/>
      <c r="R36" s="116"/>
      <c r="S36" s="206"/>
      <c r="T36" s="206"/>
      <c r="V36" s="191">
        <f>SUMPRODUCT(V37:V39,W37:W39)</f>
        <v>3</v>
      </c>
      <c r="W36" s="192">
        <f>重み!D35</f>
        <v>0.4285714285714286</v>
      </c>
      <c r="X36" s="191">
        <f>SUMPRODUCT(X37:X39,Y37:Y39)</f>
        <v>0</v>
      </c>
      <c r="Y36" s="192">
        <f>重み!E35</f>
        <v>0</v>
      </c>
      <c r="Z36" s="166"/>
      <c r="AA36" s="116"/>
      <c r="AB36" s="145">
        <f>重み!M35</f>
        <v>0.3</v>
      </c>
      <c r="AC36" s="130"/>
      <c r="AD36" s="145">
        <f>重み!N35</f>
        <v>0</v>
      </c>
      <c r="AP36" s="757">
        <f t="shared" si="6"/>
        <v>0</v>
      </c>
    </row>
    <row r="37" spans="2:58">
      <c r="B37" s="195"/>
      <c r="C37" s="248"/>
      <c r="D37" s="208">
        <v>1</v>
      </c>
      <c r="E37" s="198" t="s">
        <v>417</v>
      </c>
      <c r="F37" s="249"/>
      <c r="H37" s="1302"/>
      <c r="I37" s="1303"/>
      <c r="J37" s="1303"/>
      <c r="K37" s="1303"/>
      <c r="L37" s="1305"/>
      <c r="M37" s="1034">
        <v>3</v>
      </c>
      <c r="N37" s="1033">
        <v>0</v>
      </c>
      <c r="O37" s="1034">
        <v>3</v>
      </c>
      <c r="P37" s="1033">
        <v>0</v>
      </c>
      <c r="Q37" s="190"/>
      <c r="R37" s="116"/>
      <c r="S37" s="214" t="e">
        <f>IF(#REF!="対象外",0,#REF!)</f>
        <v>#REF!</v>
      </c>
      <c r="T37" s="215" t="e">
        <f>#REF!</f>
        <v>#REF!</v>
      </c>
      <c r="V37" s="216">
        <f>M37</f>
        <v>3</v>
      </c>
      <c r="W37" s="192">
        <f>重み!D36</f>
        <v>0.6</v>
      </c>
      <c r="X37" s="216">
        <f>O37</f>
        <v>3</v>
      </c>
      <c r="Y37" s="192">
        <f>重み!E36</f>
        <v>0</v>
      </c>
      <c r="Z37" s="166"/>
      <c r="AA37" s="116"/>
      <c r="AB37" s="145">
        <f>重み!M36</f>
        <v>0.6</v>
      </c>
      <c r="AC37" s="130"/>
      <c r="AD37" s="145">
        <f>重み!N36</f>
        <v>0</v>
      </c>
      <c r="AP37" s="757">
        <f t="shared" si="6"/>
        <v>0</v>
      </c>
    </row>
    <row r="38" spans="2:58">
      <c r="B38" s="195"/>
      <c r="C38" s="248"/>
      <c r="D38" s="208">
        <v>2</v>
      </c>
      <c r="E38" s="198" t="s">
        <v>418</v>
      </c>
      <c r="F38" s="249"/>
      <c r="H38" s="1302"/>
      <c r="I38" s="1303"/>
      <c r="J38" s="1303"/>
      <c r="K38" s="1303"/>
      <c r="L38" s="1305"/>
      <c r="M38" s="1037">
        <v>0</v>
      </c>
      <c r="N38" s="1033">
        <v>0</v>
      </c>
      <c r="O38" s="1037">
        <v>3</v>
      </c>
      <c r="P38" s="1033">
        <v>0</v>
      </c>
      <c r="Q38" s="190"/>
      <c r="R38" s="116"/>
      <c r="S38" s="227"/>
      <c r="T38" s="228" t="e">
        <f>#REF!</f>
        <v>#REF!</v>
      </c>
      <c r="V38" s="216"/>
      <c r="W38" s="192">
        <f>重み!D37</f>
        <v>0</v>
      </c>
      <c r="X38" s="216">
        <f>O38</f>
        <v>3</v>
      </c>
      <c r="Y38" s="192">
        <f>重み!E37</f>
        <v>0</v>
      </c>
      <c r="Z38" s="166"/>
      <c r="AA38" s="116"/>
      <c r="AB38" s="145">
        <f>重み!M37</f>
        <v>0</v>
      </c>
      <c r="AC38" s="130"/>
      <c r="AD38" s="145">
        <f>重み!N37</f>
        <v>0</v>
      </c>
      <c r="AP38" s="757">
        <f t="shared" si="6"/>
        <v>0</v>
      </c>
    </row>
    <row r="39" spans="2:58" ht="14.25" thickBot="1">
      <c r="B39" s="195"/>
      <c r="C39" s="270"/>
      <c r="D39" s="208">
        <v>3</v>
      </c>
      <c r="E39" s="198" t="s">
        <v>419</v>
      </c>
      <c r="F39" s="249"/>
      <c r="H39" s="1302"/>
      <c r="I39" s="1303"/>
      <c r="J39" s="1303"/>
      <c r="K39" s="1303"/>
      <c r="L39" s="1305"/>
      <c r="M39" s="1035">
        <v>3</v>
      </c>
      <c r="N39" s="1033">
        <v>1</v>
      </c>
      <c r="O39" s="1035">
        <v>3</v>
      </c>
      <c r="P39" s="1033">
        <v>0</v>
      </c>
      <c r="Q39" s="190"/>
      <c r="R39" s="116"/>
      <c r="S39" s="220" t="e">
        <f>IF(#REF!="対象外",0,#REF!)</f>
        <v>#REF!</v>
      </c>
      <c r="T39" s="221" t="e">
        <f>#REF!</f>
        <v>#REF!</v>
      </c>
      <c r="V39" s="216">
        <f>M39</f>
        <v>3</v>
      </c>
      <c r="W39" s="192">
        <f>重み!D38</f>
        <v>0.4</v>
      </c>
      <c r="X39" s="216">
        <f>O39</f>
        <v>3</v>
      </c>
      <c r="Y39" s="192">
        <f>重み!E38</f>
        <v>0</v>
      </c>
      <c r="Z39" s="166"/>
      <c r="AA39" s="116"/>
      <c r="AB39" s="145">
        <f>重み!M38</f>
        <v>0.4</v>
      </c>
      <c r="AC39" s="130"/>
      <c r="AD39" s="145">
        <f>重み!N38</f>
        <v>0</v>
      </c>
      <c r="AP39" s="757">
        <f t="shared" si="6"/>
        <v>0</v>
      </c>
    </row>
    <row r="40" spans="2:58" ht="14.25" thickBot="1">
      <c r="B40" s="271"/>
      <c r="C40" s="222">
        <v>3.2</v>
      </c>
      <c r="D40" s="197" t="s">
        <v>420</v>
      </c>
      <c r="E40" s="243"/>
      <c r="F40" s="244"/>
      <c r="H40" s="1302"/>
      <c r="I40" s="1303"/>
      <c r="J40" s="1303"/>
      <c r="K40" s="1303"/>
      <c r="L40" s="1304"/>
      <c r="M40" s="1050">
        <v>0</v>
      </c>
      <c r="N40" s="1029">
        <v>0</v>
      </c>
      <c r="O40" s="1051">
        <v>0</v>
      </c>
      <c r="P40" s="1030">
        <v>0</v>
      </c>
      <c r="Q40" s="190"/>
      <c r="R40" s="116"/>
      <c r="S40" s="225"/>
      <c r="T40" s="225"/>
      <c r="V40" s="191">
        <f>SUMPRODUCT(V41:V43,W41:W43)</f>
        <v>3</v>
      </c>
      <c r="W40" s="192">
        <f>重み!D39</f>
        <v>0</v>
      </c>
      <c r="X40" s="191">
        <f>SUMPRODUCT(X41:X43,Y41:Y43)</f>
        <v>0</v>
      </c>
      <c r="Y40" s="192">
        <f>重み!E39</f>
        <v>0</v>
      </c>
      <c r="Z40" s="166"/>
      <c r="AA40" s="116"/>
      <c r="AB40" s="145">
        <f>重み!M39</f>
        <v>0.3</v>
      </c>
      <c r="AC40" s="130"/>
      <c r="AD40" s="145">
        <f>重み!N39</f>
        <v>0</v>
      </c>
      <c r="AP40" s="757">
        <f t="shared" si="6"/>
        <v>0</v>
      </c>
    </row>
    <row r="41" spans="2:58" ht="14.25" hidden="1" thickBot="1">
      <c r="B41" s="271"/>
      <c r="C41" s="248"/>
      <c r="D41" s="274">
        <v>1</v>
      </c>
      <c r="E41" s="275" t="s">
        <v>421</v>
      </c>
      <c r="F41" s="276"/>
      <c r="H41" s="1302"/>
      <c r="I41" s="1303"/>
      <c r="J41" s="1303"/>
      <c r="K41" s="1303"/>
      <c r="L41" s="1305"/>
      <c r="M41" s="1034">
        <v>0</v>
      </c>
      <c r="N41" s="1033">
        <v>0</v>
      </c>
      <c r="O41" s="1034">
        <v>0</v>
      </c>
      <c r="P41" s="1033">
        <v>0</v>
      </c>
      <c r="Q41" s="190"/>
      <c r="R41" s="116"/>
      <c r="S41" s="214" t="e">
        <f>IF(#REF!="対象外",0,#REF!)</f>
        <v>#REF!</v>
      </c>
      <c r="T41" s="215" t="e">
        <f>#REF!</f>
        <v>#REF!</v>
      </c>
      <c r="V41" s="216">
        <f>M41</f>
        <v>0</v>
      </c>
      <c r="W41" s="192">
        <f>重み!D40</f>
        <v>0</v>
      </c>
      <c r="X41" s="216">
        <f>O41</f>
        <v>0</v>
      </c>
      <c r="Y41" s="192">
        <f>重み!E40</f>
        <v>0</v>
      </c>
      <c r="Z41" s="166"/>
      <c r="AA41" s="116"/>
      <c r="AB41" s="145">
        <f>重み!M40</f>
        <v>0.4</v>
      </c>
      <c r="AC41" s="130"/>
      <c r="AD41" s="145">
        <f>重み!N40</f>
        <v>0</v>
      </c>
      <c r="AP41" s="757">
        <f t="shared" si="6"/>
        <v>0</v>
      </c>
    </row>
    <row r="42" spans="2:58">
      <c r="B42" s="271"/>
      <c r="C42" s="248"/>
      <c r="D42" s="208">
        <v>1</v>
      </c>
      <c r="E42" s="198" t="s">
        <v>422</v>
      </c>
      <c r="F42" s="249"/>
      <c r="H42" s="1302"/>
      <c r="I42" s="1303"/>
      <c r="J42" s="1303"/>
      <c r="K42" s="1303"/>
      <c r="L42" s="1305"/>
      <c r="M42" s="1037">
        <v>3</v>
      </c>
      <c r="N42" s="1033">
        <v>0</v>
      </c>
      <c r="O42" s="1052">
        <v>3</v>
      </c>
      <c r="P42" s="1033">
        <v>0</v>
      </c>
      <c r="Q42" s="190"/>
      <c r="R42" s="116"/>
      <c r="S42" s="227" t="e">
        <f>IF(#REF!="対象外",0,#REF!)</f>
        <v>#REF!</v>
      </c>
      <c r="T42" s="228" t="e">
        <f>#REF!</f>
        <v>#REF!</v>
      </c>
      <c r="V42" s="216">
        <f>M42</f>
        <v>3</v>
      </c>
      <c r="W42" s="192">
        <f>重み!D41</f>
        <v>1</v>
      </c>
      <c r="X42" s="216">
        <f>O42</f>
        <v>3</v>
      </c>
      <c r="Y42" s="192">
        <f>重み!E41</f>
        <v>0</v>
      </c>
      <c r="Z42" s="166"/>
      <c r="AA42" s="116"/>
      <c r="AB42" s="145">
        <f>重み!M41</f>
        <v>0.6</v>
      </c>
      <c r="AC42" s="130"/>
      <c r="AD42" s="145">
        <f>重み!N41</f>
        <v>0</v>
      </c>
      <c r="AP42" s="757">
        <f t="shared" si="6"/>
        <v>0</v>
      </c>
    </row>
    <row r="43" spans="2:58" hidden="1">
      <c r="B43" s="271"/>
      <c r="C43" s="270"/>
      <c r="D43" s="274">
        <v>2</v>
      </c>
      <c r="E43" s="275" t="s">
        <v>217</v>
      </c>
      <c r="F43" s="276"/>
      <c r="H43" s="1302"/>
      <c r="I43" s="1303"/>
      <c r="J43" s="1303"/>
      <c r="K43" s="1303"/>
      <c r="L43" s="1305"/>
      <c r="M43" s="1037">
        <v>0</v>
      </c>
      <c r="N43" s="1033"/>
      <c r="O43" s="1045"/>
      <c r="P43" s="1033"/>
      <c r="Q43" s="190"/>
      <c r="R43" s="116"/>
      <c r="S43" s="227" t="e">
        <f>#REF!</f>
        <v>#REF!</v>
      </c>
      <c r="T43" s="228"/>
      <c r="V43" s="216">
        <f>M43</f>
        <v>0</v>
      </c>
      <c r="W43" s="192">
        <f>重み!D42</f>
        <v>0</v>
      </c>
      <c r="X43" s="216">
        <f>O43</f>
        <v>0</v>
      </c>
      <c r="Y43" s="192">
        <f>重み!E42</f>
        <v>0</v>
      </c>
      <c r="Z43" s="166"/>
      <c r="AA43" s="116"/>
      <c r="AB43" s="145">
        <f>重み!M42</f>
        <v>0</v>
      </c>
      <c r="AC43" s="130"/>
      <c r="AD43" s="145">
        <f>重み!N42</f>
        <v>0</v>
      </c>
      <c r="AP43" s="757">
        <f t="shared" si="6"/>
        <v>0</v>
      </c>
    </row>
    <row r="44" spans="2:58">
      <c r="B44" s="278"/>
      <c r="C44" s="196">
        <v>3.3</v>
      </c>
      <c r="D44" s="242" t="s">
        <v>218</v>
      </c>
      <c r="E44" s="242"/>
      <c r="F44" s="279"/>
      <c r="H44" s="1302"/>
      <c r="I44" s="1303"/>
      <c r="J44" s="1303"/>
      <c r="K44" s="1303"/>
      <c r="L44" s="1305"/>
      <c r="M44" s="1045">
        <v>3</v>
      </c>
      <c r="N44" s="1029">
        <v>0</v>
      </c>
      <c r="O44" s="1045">
        <v>3</v>
      </c>
      <c r="P44" s="1030">
        <v>0</v>
      </c>
      <c r="Q44" s="190"/>
      <c r="R44" s="116"/>
      <c r="S44" s="227" t="e">
        <f>IF(#REF!="対象外",0,#REF!)</f>
        <v>#REF!</v>
      </c>
      <c r="T44" s="228" t="e">
        <f>#REF!</f>
        <v>#REF!</v>
      </c>
      <c r="V44" s="280">
        <f>M44</f>
        <v>3</v>
      </c>
      <c r="W44" s="192">
        <f>重み!D43</f>
        <v>0.2142857142857143</v>
      </c>
      <c r="X44" s="280">
        <f>O44</f>
        <v>3</v>
      </c>
      <c r="Y44" s="192">
        <f>重み!E43</f>
        <v>0</v>
      </c>
      <c r="Z44" s="166"/>
      <c r="AA44" s="116"/>
      <c r="AB44" s="145">
        <f>重み!M43</f>
        <v>0.15</v>
      </c>
      <c r="AC44" s="130"/>
      <c r="AD44" s="145">
        <f>重み!N43</f>
        <v>0</v>
      </c>
      <c r="AP44" s="757">
        <f t="shared" si="6"/>
        <v>0</v>
      </c>
    </row>
    <row r="45" spans="2:58" hidden="1">
      <c r="B45" s="278"/>
      <c r="C45" s="207"/>
      <c r="D45" s="274">
        <v>1</v>
      </c>
      <c r="E45" s="275" t="s">
        <v>219</v>
      </c>
      <c r="F45" s="276"/>
      <c r="H45" s="1302"/>
      <c r="I45" s="1303"/>
      <c r="J45" s="1303"/>
      <c r="K45" s="1303"/>
      <c r="L45" s="1305"/>
      <c r="M45" s="1037">
        <v>0</v>
      </c>
      <c r="N45" s="1033">
        <v>0</v>
      </c>
      <c r="O45" s="1037">
        <v>0</v>
      </c>
      <c r="P45" s="1033">
        <v>0</v>
      </c>
      <c r="Q45" s="190"/>
      <c r="R45" s="116"/>
      <c r="S45" s="227"/>
      <c r="T45" s="228"/>
      <c r="W45" s="192">
        <f>重み!D44</f>
        <v>0</v>
      </c>
      <c r="Y45" s="192">
        <f>重み!E44</f>
        <v>0</v>
      </c>
      <c r="Z45" s="166"/>
      <c r="AA45" s="116"/>
      <c r="AB45" s="145">
        <f>重み!M44</f>
        <v>0</v>
      </c>
      <c r="AC45" s="130"/>
      <c r="AD45" s="145">
        <f>重み!N44</f>
        <v>0</v>
      </c>
      <c r="AP45" s="757">
        <f t="shared" si="6"/>
        <v>0</v>
      </c>
    </row>
    <row r="46" spans="2:58" hidden="1">
      <c r="B46" s="278"/>
      <c r="C46" s="217"/>
      <c r="D46" s="274">
        <v>2</v>
      </c>
      <c r="E46" s="275" t="s">
        <v>220</v>
      </c>
      <c r="F46" s="276"/>
      <c r="H46" s="1302"/>
      <c r="I46" s="1303"/>
      <c r="J46" s="1303"/>
      <c r="K46" s="1303"/>
      <c r="L46" s="1305"/>
      <c r="M46" s="1037">
        <v>0</v>
      </c>
      <c r="N46" s="1033">
        <v>0</v>
      </c>
      <c r="O46" s="1037">
        <v>0</v>
      </c>
      <c r="P46" s="1033">
        <v>0</v>
      </c>
      <c r="Q46" s="190"/>
      <c r="R46" s="116"/>
      <c r="S46" s="227"/>
      <c r="T46" s="228"/>
      <c r="W46" s="192">
        <f>重み!D45</f>
        <v>0</v>
      </c>
      <c r="Y46" s="192">
        <f>重み!E45</f>
        <v>0</v>
      </c>
      <c r="Z46" s="166"/>
      <c r="AA46" s="116"/>
      <c r="AB46" s="145">
        <f>重み!M45</f>
        <v>0</v>
      </c>
      <c r="AC46" s="130"/>
      <c r="AD46" s="145">
        <f>重み!N45</f>
        <v>0</v>
      </c>
      <c r="AP46" s="757">
        <f t="shared" si="6"/>
        <v>0</v>
      </c>
    </row>
    <row r="47" spans="2:58" ht="14.25" thickBot="1">
      <c r="B47" s="281"/>
      <c r="C47" s="230">
        <v>3.4</v>
      </c>
      <c r="D47" s="1308" t="s">
        <v>221</v>
      </c>
      <c r="E47" s="1309"/>
      <c r="F47" s="249"/>
      <c r="H47" s="1302"/>
      <c r="I47" s="1303"/>
      <c r="J47" s="1303"/>
      <c r="K47" s="1303"/>
      <c r="L47" s="1305"/>
      <c r="M47" s="1038">
        <v>3</v>
      </c>
      <c r="N47" s="1033">
        <v>0.5</v>
      </c>
      <c r="O47" s="1038">
        <v>3</v>
      </c>
      <c r="P47" s="1033">
        <v>0</v>
      </c>
      <c r="Q47" s="190"/>
      <c r="R47" s="116"/>
      <c r="S47" s="220" t="e">
        <f>IF(#REF!="対象外",0,#REF!)</f>
        <v>#REF!</v>
      </c>
      <c r="T47" s="221" t="e">
        <f>#REF!</f>
        <v>#REF!</v>
      </c>
      <c r="V47" s="216">
        <f>M47</f>
        <v>3</v>
      </c>
      <c r="W47" s="192">
        <f>重み!D46</f>
        <v>0.35714285714285715</v>
      </c>
      <c r="X47" s="216">
        <f>O47</f>
        <v>3</v>
      </c>
      <c r="Y47" s="192">
        <f>重み!E46</f>
        <v>0</v>
      </c>
      <c r="Z47" s="166"/>
      <c r="AA47" s="116"/>
      <c r="AB47" s="145">
        <f>重み!M46</f>
        <v>0.25</v>
      </c>
      <c r="AC47" s="130"/>
      <c r="AD47" s="145">
        <f>重み!N46</f>
        <v>0</v>
      </c>
      <c r="AP47" s="757">
        <f t="shared" si="6"/>
        <v>0</v>
      </c>
    </row>
    <row r="48" spans="2:58">
      <c r="B48" s="316">
        <v>4</v>
      </c>
      <c r="C48" s="232" t="s">
        <v>222</v>
      </c>
      <c r="D48" s="337"/>
      <c r="E48" s="243"/>
      <c r="F48" s="244"/>
      <c r="H48" s="234"/>
      <c r="I48" s="235"/>
      <c r="J48" s="235"/>
      <c r="K48" s="235"/>
      <c r="L48" s="236"/>
      <c r="M48" s="1039">
        <v>3.5</v>
      </c>
      <c r="N48" s="1040">
        <v>0.25</v>
      </c>
      <c r="O48" s="1028">
        <v>0</v>
      </c>
      <c r="P48" s="1041">
        <v>0</v>
      </c>
      <c r="Q48" s="240">
        <f>ROUNDDOWN(Z48,1)</f>
        <v>3.5</v>
      </c>
      <c r="R48" s="116"/>
      <c r="S48" s="241"/>
      <c r="T48" s="241"/>
      <c r="V48" s="191">
        <f>V49*W49+V54*W54+V59*W59</f>
        <v>3.5</v>
      </c>
      <c r="W48" s="192">
        <f>重み!D47</f>
        <v>0.25</v>
      </c>
      <c r="X48" s="191">
        <f>X49*Y49+X54*Y54+X59*Y59</f>
        <v>0</v>
      </c>
      <c r="Y48" s="193">
        <f>SUM(Y49,Y54,Y59)</f>
        <v>0</v>
      </c>
      <c r="Z48" s="166">
        <f>IF(X48=0,V48,IF(V48=0,X48,V48*AB$6+X48*AD$6))</f>
        <v>3.5</v>
      </c>
      <c r="AA48" s="116"/>
      <c r="AB48" s="145">
        <f>重み!M47</f>
        <v>0.25</v>
      </c>
      <c r="AC48" s="130"/>
      <c r="AD48" s="194">
        <f>SUM(AD49,AD54,AD59)</f>
        <v>0</v>
      </c>
      <c r="AF48" s="728">
        <v>3</v>
      </c>
      <c r="AG48" s="728"/>
      <c r="AH48" s="728"/>
      <c r="AI48" s="728"/>
      <c r="AJ48" s="728"/>
      <c r="AK48" s="728">
        <v>0</v>
      </c>
      <c r="AL48" s="728"/>
      <c r="AM48" s="728"/>
      <c r="AN48" s="728"/>
      <c r="AO48" s="728"/>
      <c r="AP48" s="725">
        <f t="shared" si="6"/>
        <v>3</v>
      </c>
      <c r="AQ48" s="430">
        <f>N48</f>
        <v>0.25</v>
      </c>
      <c r="AR48" s="240"/>
      <c r="AS48" s="699"/>
      <c r="AT48" s="724">
        <f>IF(AV48=0,0,SUMPRODUCT($AW$7:$BF$7,AF48:AO48)/AV48)</f>
        <v>3</v>
      </c>
      <c r="AV48" s="723">
        <f>SUMPRODUCT($AW$7:$BF$7,AW48:BF48)</f>
        <v>1</v>
      </c>
      <c r="AW48" s="709">
        <f t="shared" ref="AW48:BF48" si="9">IF(AF48&gt;0,1,0)</f>
        <v>1</v>
      </c>
      <c r="AX48" s="709">
        <f t="shared" si="9"/>
        <v>0</v>
      </c>
      <c r="AY48" s="709">
        <f t="shared" si="9"/>
        <v>0</v>
      </c>
      <c r="AZ48" s="709">
        <f t="shared" si="9"/>
        <v>0</v>
      </c>
      <c r="BA48" s="709">
        <f t="shared" si="9"/>
        <v>0</v>
      </c>
      <c r="BB48" s="709">
        <f t="shared" si="9"/>
        <v>0</v>
      </c>
      <c r="BC48" s="709">
        <f t="shared" si="9"/>
        <v>0</v>
      </c>
      <c r="BD48" s="709">
        <f t="shared" si="9"/>
        <v>0</v>
      </c>
      <c r="BE48" s="709">
        <f t="shared" si="9"/>
        <v>0</v>
      </c>
      <c r="BF48" s="709">
        <f t="shared" si="9"/>
        <v>0</v>
      </c>
    </row>
    <row r="49" spans="2:58" ht="14.25" thickBot="1">
      <c r="B49" s="195"/>
      <c r="C49" s="196">
        <v>4.0999999999999996</v>
      </c>
      <c r="D49" s="242" t="s">
        <v>223</v>
      </c>
      <c r="E49" s="242"/>
      <c r="F49" s="279"/>
      <c r="H49" s="184"/>
      <c r="I49" s="185"/>
      <c r="J49" s="185"/>
      <c r="K49" s="185"/>
      <c r="L49" s="186"/>
      <c r="M49" s="1053">
        <v>4</v>
      </c>
      <c r="N49" s="1029">
        <v>0.5</v>
      </c>
      <c r="O49" s="1051">
        <v>0</v>
      </c>
      <c r="P49" s="1030">
        <v>0</v>
      </c>
      <c r="Q49" s="190"/>
      <c r="R49" s="116"/>
      <c r="S49" s="206"/>
      <c r="T49" s="206"/>
      <c r="V49" s="191">
        <f>SUMPRODUCT(V50:V53,W50:W53)</f>
        <v>4</v>
      </c>
      <c r="W49" s="192">
        <f>重み!D48</f>
        <v>0.5</v>
      </c>
      <c r="X49" s="191">
        <f>SUMPRODUCT(X50:X53,Y50:Y53)</f>
        <v>0</v>
      </c>
      <c r="Y49" s="192">
        <f>重み!E48</f>
        <v>0</v>
      </c>
      <c r="Z49" s="166"/>
      <c r="AA49" s="116"/>
      <c r="AB49" s="145">
        <f>重み!M48</f>
        <v>0.5</v>
      </c>
      <c r="AC49" s="130"/>
      <c r="AD49" s="145">
        <f>重み!N48</f>
        <v>0</v>
      </c>
    </row>
    <row r="50" spans="2:58">
      <c r="B50" s="195"/>
      <c r="C50" s="248"/>
      <c r="D50" s="208">
        <v>1</v>
      </c>
      <c r="E50" s="198" t="s">
        <v>224</v>
      </c>
      <c r="F50" s="249"/>
      <c r="H50" s="1302"/>
      <c r="I50" s="1303"/>
      <c r="J50" s="1303"/>
      <c r="K50" s="1303"/>
      <c r="L50" s="1305"/>
      <c r="M50" s="1034">
        <v>4</v>
      </c>
      <c r="N50" s="1033">
        <v>1</v>
      </c>
      <c r="O50" s="1034">
        <v>3</v>
      </c>
      <c r="P50" s="1033">
        <v>0</v>
      </c>
      <c r="Q50" s="190"/>
      <c r="R50" s="116"/>
      <c r="S50" s="214" t="e">
        <f>IF(#REF!="対象外",0,#REF!)</f>
        <v>#REF!</v>
      </c>
      <c r="T50" s="215" t="e">
        <f>#REF!</f>
        <v>#REF!</v>
      </c>
      <c r="V50" s="216">
        <f>M50</f>
        <v>4</v>
      </c>
      <c r="W50" s="192">
        <f>重み!D49</f>
        <v>1</v>
      </c>
      <c r="X50" s="216">
        <f>O50</f>
        <v>3</v>
      </c>
      <c r="Y50" s="192">
        <f>重み!E49</f>
        <v>0</v>
      </c>
      <c r="Z50" s="166"/>
      <c r="AA50" s="116"/>
      <c r="AB50" s="145">
        <f>重み!M49</f>
        <v>0.33333333333333331</v>
      </c>
      <c r="AC50" s="130"/>
      <c r="AD50" s="145">
        <f>重み!N49</f>
        <v>0</v>
      </c>
    </row>
    <row r="51" spans="2:58" ht="14.25" thickBot="1">
      <c r="B51" s="195"/>
      <c r="C51" s="248"/>
      <c r="D51" s="274">
        <v>2</v>
      </c>
      <c r="E51" s="275" t="s">
        <v>225</v>
      </c>
      <c r="F51" s="276"/>
      <c r="H51" s="1302"/>
      <c r="I51" s="1303"/>
      <c r="J51" s="1303"/>
      <c r="K51" s="1303"/>
      <c r="L51" s="1305"/>
      <c r="M51" s="1035">
        <v>0</v>
      </c>
      <c r="N51" s="1033">
        <v>0</v>
      </c>
      <c r="O51" s="1035">
        <v>0</v>
      </c>
      <c r="P51" s="1033">
        <v>0</v>
      </c>
      <c r="Q51" s="190"/>
      <c r="R51" s="116"/>
      <c r="S51" s="227" t="e">
        <f>#REF!</f>
        <v>#REF!</v>
      </c>
      <c r="T51" s="228" t="e">
        <f>#REF!</f>
        <v>#REF!</v>
      </c>
      <c r="V51" s="216">
        <f>M51</f>
        <v>0</v>
      </c>
      <c r="W51" s="192">
        <f>重み!D50</f>
        <v>0</v>
      </c>
      <c r="X51" s="216">
        <f>O51</f>
        <v>0</v>
      </c>
      <c r="Y51" s="192">
        <f>重み!E50</f>
        <v>0</v>
      </c>
      <c r="Z51" s="166"/>
      <c r="AA51" s="116"/>
      <c r="AB51" s="145">
        <f>重み!M50</f>
        <v>0</v>
      </c>
      <c r="AC51" s="130"/>
      <c r="AD51" s="145">
        <f>重み!N50</f>
        <v>0</v>
      </c>
    </row>
    <row r="52" spans="2:58" ht="14.25" hidden="1" thickBot="1">
      <c r="B52" s="195"/>
      <c r="C52" s="248"/>
      <c r="D52" s="274">
        <v>3</v>
      </c>
      <c r="E52" s="275" t="s">
        <v>226</v>
      </c>
      <c r="F52" s="276"/>
      <c r="H52" s="1302"/>
      <c r="I52" s="1303"/>
      <c r="J52" s="1303"/>
      <c r="K52" s="1303"/>
      <c r="L52" s="1305"/>
      <c r="M52" s="1037">
        <v>0</v>
      </c>
      <c r="N52" s="1033">
        <v>0</v>
      </c>
      <c r="O52" s="1037">
        <v>0</v>
      </c>
      <c r="P52" s="1033">
        <v>0</v>
      </c>
      <c r="Q52" s="190"/>
      <c r="R52" s="116"/>
      <c r="S52" s="227" t="e">
        <f>IF(#REF!="対象外",0,#REF!)</f>
        <v>#REF!</v>
      </c>
      <c r="T52" s="228" t="e">
        <f>#REF!</f>
        <v>#REF!</v>
      </c>
      <c r="V52" s="216">
        <f>M52</f>
        <v>0</v>
      </c>
      <c r="W52" s="192">
        <f>重み!D51</f>
        <v>0</v>
      </c>
      <c r="X52" s="216">
        <f>O52</f>
        <v>0</v>
      </c>
      <c r="Y52" s="192">
        <f>重み!E51</f>
        <v>0</v>
      </c>
      <c r="Z52" s="166"/>
      <c r="AA52" s="116"/>
      <c r="AB52" s="145">
        <f>重み!M51</f>
        <v>0.33333333333333331</v>
      </c>
      <c r="AC52" s="130"/>
      <c r="AD52" s="145">
        <f>重み!N51</f>
        <v>0</v>
      </c>
    </row>
    <row r="53" spans="2:58" ht="14.25" hidden="1" thickBot="1">
      <c r="B53" s="195"/>
      <c r="C53" s="270"/>
      <c r="D53" s="274">
        <v>4</v>
      </c>
      <c r="E53" s="275" t="s">
        <v>227</v>
      </c>
      <c r="F53" s="276"/>
      <c r="H53" s="1302"/>
      <c r="I53" s="1303"/>
      <c r="J53" s="1303"/>
      <c r="K53" s="1303"/>
      <c r="L53" s="1305"/>
      <c r="M53" s="1035">
        <v>0</v>
      </c>
      <c r="N53" s="1033">
        <v>0</v>
      </c>
      <c r="O53" s="1035">
        <v>0</v>
      </c>
      <c r="P53" s="1033">
        <v>0</v>
      </c>
      <c r="Q53" s="190"/>
      <c r="R53" s="116"/>
      <c r="S53" s="220" t="e">
        <f>IF(#REF!="対象外",0,#REF!)</f>
        <v>#REF!</v>
      </c>
      <c r="T53" s="221" t="e">
        <f>#REF!</f>
        <v>#REF!</v>
      </c>
      <c r="V53" s="216">
        <f>M53</f>
        <v>0</v>
      </c>
      <c r="W53" s="192">
        <f>重み!D52</f>
        <v>0</v>
      </c>
      <c r="X53" s="216">
        <f>O53</f>
        <v>0</v>
      </c>
      <c r="Y53" s="192">
        <f>重み!E52</f>
        <v>0</v>
      </c>
      <c r="Z53" s="166"/>
      <c r="AA53" s="116"/>
      <c r="AB53" s="145">
        <f>重み!M52</f>
        <v>0.33333333333333331</v>
      </c>
      <c r="AC53" s="130"/>
      <c r="AD53" s="145">
        <f>重み!N52</f>
        <v>0</v>
      </c>
    </row>
    <row r="54" spans="2:58" ht="14.25" thickBot="1">
      <c r="B54" s="271"/>
      <c r="C54" s="196">
        <v>4.2</v>
      </c>
      <c r="D54" s="242" t="s">
        <v>228</v>
      </c>
      <c r="E54" s="243"/>
      <c r="F54" s="249"/>
      <c r="H54" s="184"/>
      <c r="I54" s="185"/>
      <c r="J54" s="185"/>
      <c r="K54" s="185"/>
      <c r="L54" s="186"/>
      <c r="M54" s="1053">
        <v>3</v>
      </c>
      <c r="N54" s="1029">
        <v>0.3</v>
      </c>
      <c r="O54" s="1051">
        <v>0</v>
      </c>
      <c r="P54" s="1030">
        <v>0</v>
      </c>
      <c r="Q54" s="190"/>
      <c r="R54" s="116"/>
      <c r="S54" s="225"/>
      <c r="T54" s="225"/>
      <c r="V54" s="191">
        <f>SUMPRODUCT(V55:V58,W55:W58)</f>
        <v>3</v>
      </c>
      <c r="W54" s="192">
        <f>重み!D53</f>
        <v>0.3</v>
      </c>
      <c r="X54" s="191">
        <f>SUMPRODUCT(X55:X58,Y55:Y58)</f>
        <v>0</v>
      </c>
      <c r="Y54" s="192">
        <f>重み!E53</f>
        <v>0</v>
      </c>
      <c r="Z54" s="166"/>
      <c r="AA54" s="116"/>
      <c r="AB54" s="145">
        <f>重み!M53</f>
        <v>0.3</v>
      </c>
      <c r="AC54" s="130"/>
      <c r="AD54" s="145">
        <f>重み!N53</f>
        <v>0</v>
      </c>
    </row>
    <row r="55" spans="2:58">
      <c r="B55" s="271"/>
      <c r="C55" s="207"/>
      <c r="D55" s="208">
        <v>1</v>
      </c>
      <c r="E55" s="198" t="s">
        <v>229</v>
      </c>
      <c r="F55" s="282"/>
      <c r="H55" s="1302"/>
      <c r="I55" s="1303"/>
      <c r="J55" s="1303"/>
      <c r="K55" s="1303"/>
      <c r="L55" s="1305"/>
      <c r="M55" s="1034">
        <v>3</v>
      </c>
      <c r="N55" s="1033">
        <v>0.5</v>
      </c>
      <c r="O55" s="1034">
        <v>3</v>
      </c>
      <c r="P55" s="1033">
        <v>0</v>
      </c>
      <c r="Q55" s="190"/>
      <c r="R55" s="116"/>
      <c r="S55" s="214" t="e">
        <f>IF(#REF!="対象外",0,#REF!)</f>
        <v>#REF!</v>
      </c>
      <c r="T55" s="215" t="e">
        <f>#REF!</f>
        <v>#REF!</v>
      </c>
      <c r="V55" s="216">
        <f>M55</f>
        <v>3</v>
      </c>
      <c r="W55" s="192">
        <f>重み!D54</f>
        <v>0.33333333333333331</v>
      </c>
      <c r="X55" s="216">
        <f>O55</f>
        <v>3</v>
      </c>
      <c r="Y55" s="192">
        <f>重み!E54</f>
        <v>0</v>
      </c>
      <c r="Z55" s="166"/>
      <c r="AA55" s="116"/>
      <c r="AB55" s="145">
        <f>重み!M54</f>
        <v>0.25</v>
      </c>
      <c r="AC55" s="130"/>
      <c r="AD55" s="145">
        <f>重み!N54</f>
        <v>0</v>
      </c>
    </row>
    <row r="56" spans="2:58">
      <c r="B56" s="271"/>
      <c r="C56" s="207"/>
      <c r="D56" s="208">
        <v>2</v>
      </c>
      <c r="E56" s="198" t="s">
        <v>573</v>
      </c>
      <c r="F56" s="249"/>
      <c r="H56" s="1302"/>
      <c r="I56" s="1303"/>
      <c r="J56" s="1303"/>
      <c r="K56" s="1303"/>
      <c r="L56" s="1305"/>
      <c r="M56" s="1037">
        <v>3</v>
      </c>
      <c r="N56" s="1033">
        <v>0</v>
      </c>
      <c r="O56" s="1037">
        <v>3</v>
      </c>
      <c r="P56" s="1033">
        <v>0</v>
      </c>
      <c r="Q56" s="190"/>
      <c r="R56" s="116"/>
      <c r="S56" s="227" t="e">
        <f>IF(#REF!="対象外",0,#REF!)</f>
        <v>#REF!</v>
      </c>
      <c r="T56" s="228" t="e">
        <f>#REF!</f>
        <v>#REF!</v>
      </c>
      <c r="V56" s="216">
        <f>M56</f>
        <v>3</v>
      </c>
      <c r="W56" s="192">
        <f>重み!D55</f>
        <v>0.33333333333333331</v>
      </c>
      <c r="X56" s="216">
        <f>O56</f>
        <v>3</v>
      </c>
      <c r="Y56" s="192">
        <f>重み!E55</f>
        <v>0</v>
      </c>
      <c r="Z56" s="166"/>
      <c r="AA56" s="116"/>
      <c r="AB56" s="145">
        <f>重み!M55</f>
        <v>0.25</v>
      </c>
      <c r="AC56" s="130"/>
      <c r="AD56" s="145">
        <f>重み!N55</f>
        <v>0</v>
      </c>
    </row>
    <row r="57" spans="2:58" ht="14.25" thickBot="1">
      <c r="B57" s="271"/>
      <c r="C57" s="207"/>
      <c r="D57" s="208">
        <v>3</v>
      </c>
      <c r="E57" s="198" t="s">
        <v>574</v>
      </c>
      <c r="F57" s="249"/>
      <c r="H57" s="1302"/>
      <c r="I57" s="1303"/>
      <c r="J57" s="1303"/>
      <c r="K57" s="1303"/>
      <c r="L57" s="1305"/>
      <c r="M57" s="1035">
        <v>3</v>
      </c>
      <c r="N57" s="1033">
        <v>0.5</v>
      </c>
      <c r="O57" s="1035">
        <v>3</v>
      </c>
      <c r="P57" s="1033">
        <v>0</v>
      </c>
      <c r="Q57" s="190"/>
      <c r="R57" s="116"/>
      <c r="S57" s="227" t="e">
        <f>IF(#REF!="対象外",0,#REF!)</f>
        <v>#REF!</v>
      </c>
      <c r="T57" s="228" t="e">
        <f>#REF!</f>
        <v>#REF!</v>
      </c>
      <c r="V57" s="216">
        <f>M57</f>
        <v>3</v>
      </c>
      <c r="W57" s="192">
        <f>重み!D56</f>
        <v>0.33333333333333331</v>
      </c>
      <c r="X57" s="216">
        <f>O57</f>
        <v>3</v>
      </c>
      <c r="Y57" s="192">
        <f>重み!E56</f>
        <v>0</v>
      </c>
      <c r="Z57" s="166"/>
      <c r="AA57" s="116"/>
      <c r="AB57" s="145">
        <f>重み!M56</f>
        <v>0.25</v>
      </c>
      <c r="AC57" s="130"/>
      <c r="AD57" s="145">
        <f>重み!N56</f>
        <v>0</v>
      </c>
    </row>
    <row r="58" spans="2:58" ht="14.25" hidden="1" thickBot="1">
      <c r="B58" s="271"/>
      <c r="C58" s="217"/>
      <c r="D58" s="274">
        <v>4</v>
      </c>
      <c r="E58" s="275" t="s">
        <v>575</v>
      </c>
      <c r="F58" s="276"/>
      <c r="H58" s="1302"/>
      <c r="I58" s="1303"/>
      <c r="J58" s="1303"/>
      <c r="K58" s="1303"/>
      <c r="L58" s="1305"/>
      <c r="M58" s="1035">
        <v>0</v>
      </c>
      <c r="N58" s="1033">
        <v>0</v>
      </c>
      <c r="O58" s="1035">
        <v>0</v>
      </c>
      <c r="P58" s="1033">
        <v>0</v>
      </c>
      <c r="Q58" s="190"/>
      <c r="R58" s="116"/>
      <c r="S58" s="220" t="e">
        <f>IF(#REF!="対象外",0,#REF!)</f>
        <v>#REF!</v>
      </c>
      <c r="T58" s="221" t="e">
        <f>#REF!</f>
        <v>#REF!</v>
      </c>
      <c r="V58" s="216">
        <f>M58</f>
        <v>0</v>
      </c>
      <c r="W58" s="192">
        <f>重み!D57</f>
        <v>0</v>
      </c>
      <c r="X58" s="216">
        <f>O58</f>
        <v>0</v>
      </c>
      <c r="Y58" s="192">
        <f>重み!E57</f>
        <v>0</v>
      </c>
      <c r="Z58" s="166"/>
      <c r="AA58" s="116"/>
      <c r="AB58" s="145">
        <f>重み!M57</f>
        <v>0.25</v>
      </c>
      <c r="AC58" s="130"/>
      <c r="AD58" s="145">
        <f>重み!N57</f>
        <v>0</v>
      </c>
    </row>
    <row r="59" spans="2:58" ht="14.25" thickBot="1">
      <c r="B59" s="271"/>
      <c r="C59" s="196">
        <v>4.3</v>
      </c>
      <c r="D59" s="242" t="s">
        <v>576</v>
      </c>
      <c r="E59" s="243"/>
      <c r="F59" s="244"/>
      <c r="H59" s="184"/>
      <c r="I59" s="185"/>
      <c r="J59" s="185"/>
      <c r="K59" s="185"/>
      <c r="L59" s="186"/>
      <c r="M59" s="1053">
        <v>3</v>
      </c>
      <c r="N59" s="1029">
        <v>0.2</v>
      </c>
      <c r="O59" s="1051">
        <v>0</v>
      </c>
      <c r="P59" s="1030">
        <v>0</v>
      </c>
      <c r="Q59" s="190"/>
      <c r="R59" s="116"/>
      <c r="S59" s="225"/>
      <c r="T59" s="241"/>
      <c r="V59" s="191">
        <f>SUMPRODUCT(V60:V61,W60:W61)</f>
        <v>3</v>
      </c>
      <c r="W59" s="192">
        <f>重み!D58</f>
        <v>0.2</v>
      </c>
      <c r="X59" s="191">
        <f>SUMPRODUCT(X60:X61,Y60:Y61)</f>
        <v>0</v>
      </c>
      <c r="Y59" s="192">
        <f>重み!E58</f>
        <v>0</v>
      </c>
      <c r="Z59" s="166"/>
      <c r="AA59" s="116"/>
      <c r="AB59" s="145">
        <f>重み!M58</f>
        <v>0.2</v>
      </c>
      <c r="AC59" s="130"/>
      <c r="AD59" s="145">
        <f>重み!N58</f>
        <v>0</v>
      </c>
    </row>
    <row r="60" spans="2:58">
      <c r="B60" s="271"/>
      <c r="C60" s="207"/>
      <c r="D60" s="208">
        <v>1</v>
      </c>
      <c r="E60" s="198" t="s">
        <v>577</v>
      </c>
      <c r="F60" s="249"/>
      <c r="H60" s="1302"/>
      <c r="I60" s="1303"/>
      <c r="J60" s="1303"/>
      <c r="K60" s="1303"/>
      <c r="L60" s="1305"/>
      <c r="M60" s="1034">
        <v>3</v>
      </c>
      <c r="N60" s="1033">
        <v>0.5</v>
      </c>
      <c r="O60" s="1054">
        <v>0</v>
      </c>
      <c r="P60" s="1033">
        <v>0</v>
      </c>
      <c r="Q60" s="190"/>
      <c r="R60" s="116"/>
      <c r="S60" s="284" t="e">
        <f>IF(#REF!="対象外",0,#REF!)</f>
        <v>#REF!</v>
      </c>
      <c r="T60" s="285"/>
      <c r="V60" s="216">
        <f>M60</f>
        <v>3</v>
      </c>
      <c r="W60" s="192">
        <f>重み!D59</f>
        <v>0.5</v>
      </c>
      <c r="X60" s="261"/>
      <c r="Y60" s="192">
        <f>重み!E59</f>
        <v>0</v>
      </c>
      <c r="Z60" s="166"/>
      <c r="AA60" s="116"/>
      <c r="AB60" s="145">
        <f>重み!M59</f>
        <v>0.5</v>
      </c>
      <c r="AC60" s="130"/>
      <c r="AD60" s="145">
        <f>重み!N59</f>
        <v>0</v>
      </c>
    </row>
    <row r="61" spans="2:58" ht="14.25" thickBot="1">
      <c r="B61" s="271"/>
      <c r="C61" s="207"/>
      <c r="D61" s="340">
        <v>2</v>
      </c>
      <c r="E61" s="197" t="s">
        <v>578</v>
      </c>
      <c r="F61" s="244"/>
      <c r="H61" s="1302"/>
      <c r="I61" s="1303"/>
      <c r="J61" s="1303"/>
      <c r="K61" s="1303"/>
      <c r="L61" s="1305"/>
      <c r="M61" s="1037">
        <v>3</v>
      </c>
      <c r="N61" s="1033">
        <v>0.5</v>
      </c>
      <c r="O61" s="1054">
        <v>0</v>
      </c>
      <c r="P61" s="1033">
        <v>0</v>
      </c>
      <c r="Q61" s="190"/>
      <c r="R61" s="116"/>
      <c r="S61" s="315" t="e">
        <f>IF(#REF!="対象外",0,#REF!)</f>
        <v>#REF!</v>
      </c>
      <c r="T61" s="285"/>
      <c r="V61" s="730">
        <f>M61</f>
        <v>3</v>
      </c>
      <c r="W61" s="731">
        <f>重み!D60</f>
        <v>0.5</v>
      </c>
      <c r="X61" s="732"/>
      <c r="Y61" s="731">
        <f>重み!E60</f>
        <v>0</v>
      </c>
      <c r="Z61" s="733"/>
      <c r="AA61" s="116"/>
      <c r="AB61" s="178">
        <f>重み!M60</f>
        <v>0.5</v>
      </c>
      <c r="AC61" s="130"/>
      <c r="AD61" s="178">
        <f>重み!N60</f>
        <v>0</v>
      </c>
    </row>
    <row r="62" spans="2:58" ht="15.75" thickBot="1">
      <c r="B62" s="292" t="s">
        <v>431</v>
      </c>
      <c r="C62" s="293" t="s">
        <v>432</v>
      </c>
      <c r="D62" s="294"/>
      <c r="E62" s="294"/>
      <c r="F62" s="295"/>
      <c r="H62" s="296"/>
      <c r="I62" s="297"/>
      <c r="J62" s="297"/>
      <c r="K62" s="297"/>
      <c r="L62" s="298"/>
      <c r="M62" s="1055">
        <v>0</v>
      </c>
      <c r="N62" s="1056">
        <v>0.3</v>
      </c>
      <c r="O62" s="1057">
        <v>0</v>
      </c>
      <c r="P62" s="1058">
        <v>0</v>
      </c>
      <c r="Q62" s="303">
        <f>ROUNDDOWN(Z62,1)</f>
        <v>3.1</v>
      </c>
      <c r="R62" s="116"/>
      <c r="S62" s="241"/>
      <c r="T62" s="241"/>
      <c r="U62" s="735"/>
      <c r="V62" s="736"/>
      <c r="W62" s="737">
        <f>重み!D61</f>
        <v>0.3</v>
      </c>
      <c r="X62" s="736"/>
      <c r="Y62" s="737"/>
      <c r="Z62" s="738">
        <f>Z63*W63+Z78*W78+Z100*W100</f>
        <v>3.1</v>
      </c>
      <c r="AA62" s="734"/>
      <c r="AB62" s="739">
        <f>重み!M61</f>
        <v>0.3</v>
      </c>
      <c r="AC62" s="740"/>
      <c r="AD62" s="739">
        <f>重み!N61</f>
        <v>0</v>
      </c>
      <c r="AE62" s="735"/>
      <c r="AF62" s="741"/>
      <c r="AG62" s="741"/>
      <c r="AH62" s="741"/>
      <c r="AI62" s="741"/>
      <c r="AJ62" s="741"/>
      <c r="AK62" s="741"/>
      <c r="AL62" s="741"/>
      <c r="AM62" s="741"/>
      <c r="AN62" s="741"/>
      <c r="AO62" s="742"/>
      <c r="AP62" s="743"/>
      <c r="AQ62" s="744">
        <f>N62</f>
        <v>0.3</v>
      </c>
      <c r="AR62" s="303">
        <f t="shared" ref="AR62" si="10">ROUNDDOWN(AT62,1)</f>
        <v>3.8</v>
      </c>
      <c r="AS62" s="699"/>
      <c r="AT62" s="724">
        <f>SUMPRODUCT(AQ63:AQ111,AT63:AT111)</f>
        <v>3.8</v>
      </c>
      <c r="AV62" s="723">
        <f>SUMPRODUCT($AW$7:$BF$7,AW62:BF62)</f>
        <v>0</v>
      </c>
      <c r="AW62" s="709">
        <f t="shared" ref="AW62:BF63" si="11">IF(AF62&gt;0,1,0)</f>
        <v>0</v>
      </c>
      <c r="AX62" s="709">
        <f t="shared" si="11"/>
        <v>0</v>
      </c>
      <c r="AY62" s="709">
        <f t="shared" si="11"/>
        <v>0</v>
      </c>
      <c r="AZ62" s="709">
        <f t="shared" si="11"/>
        <v>0</v>
      </c>
      <c r="BA62" s="709">
        <f t="shared" si="11"/>
        <v>0</v>
      </c>
      <c r="BB62" s="709">
        <f t="shared" si="11"/>
        <v>0</v>
      </c>
      <c r="BC62" s="709">
        <f t="shared" si="11"/>
        <v>0</v>
      </c>
      <c r="BD62" s="709">
        <f t="shared" si="11"/>
        <v>0</v>
      </c>
      <c r="BE62" s="709">
        <f t="shared" si="11"/>
        <v>0</v>
      </c>
      <c r="BF62" s="709">
        <f t="shared" si="11"/>
        <v>0</v>
      </c>
    </row>
    <row r="63" spans="2:58">
      <c r="B63" s="179">
        <v>1</v>
      </c>
      <c r="C63" s="304" t="s">
        <v>579</v>
      </c>
      <c r="D63" s="305"/>
      <c r="E63" s="233"/>
      <c r="F63" s="183"/>
      <c r="H63" s="306"/>
      <c r="I63" s="307"/>
      <c r="J63" s="307"/>
      <c r="K63" s="307"/>
      <c r="L63" s="308"/>
      <c r="M63" s="1039">
        <v>2.8</v>
      </c>
      <c r="N63" s="1059">
        <v>0.4</v>
      </c>
      <c r="O63" s="1028">
        <v>0</v>
      </c>
      <c r="P63" s="1060">
        <v>0</v>
      </c>
      <c r="Q63" s="311">
        <f>ROUNDDOWN(Z63,1)</f>
        <v>2.8</v>
      </c>
      <c r="R63" s="116"/>
      <c r="S63" s="115"/>
      <c r="T63" s="115"/>
      <c r="V63" s="191">
        <f>V64*W64+V68*W68+V74*W74</f>
        <v>2.8</v>
      </c>
      <c r="W63" s="192">
        <f>重み!D62</f>
        <v>0.4</v>
      </c>
      <c r="X63" s="191">
        <f>X64*Y64+X68*Y68+X74*Y74</f>
        <v>0</v>
      </c>
      <c r="Y63" s="193">
        <f>SUM(Y64,Y68,Y74)</f>
        <v>0</v>
      </c>
      <c r="Z63" s="166">
        <f>IF(X63=0,V63,IF(V63=0,X63,V63*AB$6+X63*AD$6))</f>
        <v>2.8</v>
      </c>
      <c r="AA63" s="116"/>
      <c r="AB63" s="145">
        <f>重み!M62</f>
        <v>0.4</v>
      </c>
      <c r="AC63" s="130"/>
      <c r="AD63" s="194">
        <f>SUM(AD64,AD68)</f>
        <v>0</v>
      </c>
      <c r="AF63" s="728">
        <v>5</v>
      </c>
      <c r="AG63" s="728"/>
      <c r="AH63" s="728"/>
      <c r="AI63" s="728"/>
      <c r="AJ63" s="728"/>
      <c r="AK63" s="728">
        <v>0</v>
      </c>
      <c r="AL63" s="728"/>
      <c r="AM63" s="728"/>
      <c r="AN63" s="728"/>
      <c r="AO63" s="728"/>
      <c r="AP63" s="725">
        <f t="shared" ref="AP63:AP100" si="12">ROUNDDOWN(AT63,1)</f>
        <v>5</v>
      </c>
      <c r="AQ63" s="430">
        <f>N63</f>
        <v>0.4</v>
      </c>
      <c r="AR63" s="240"/>
      <c r="AS63" s="699"/>
      <c r="AT63" s="724">
        <f>IF(AV63=0,0,SUMPRODUCT($AW$7:$BF$7,AF63:AO63)/AV63)</f>
        <v>5</v>
      </c>
      <c r="AV63" s="723">
        <f>SUMPRODUCT($AW$7:$BF$7,AW63:BF63)</f>
        <v>1</v>
      </c>
      <c r="AW63" s="709">
        <f t="shared" si="11"/>
        <v>1</v>
      </c>
      <c r="AX63" s="709">
        <f t="shared" si="11"/>
        <v>0</v>
      </c>
      <c r="AY63" s="709">
        <f t="shared" si="11"/>
        <v>0</v>
      </c>
      <c r="AZ63" s="709">
        <f t="shared" si="11"/>
        <v>0</v>
      </c>
      <c r="BA63" s="709">
        <f t="shared" si="11"/>
        <v>0</v>
      </c>
      <c r="BB63" s="709">
        <f t="shared" si="11"/>
        <v>0</v>
      </c>
      <c r="BC63" s="709">
        <f t="shared" si="11"/>
        <v>0</v>
      </c>
      <c r="BD63" s="709">
        <f t="shared" si="11"/>
        <v>0</v>
      </c>
      <c r="BE63" s="709">
        <f t="shared" si="11"/>
        <v>0</v>
      </c>
      <c r="BF63" s="709">
        <f t="shared" si="11"/>
        <v>0</v>
      </c>
    </row>
    <row r="64" spans="2:58" ht="14.25" thickBot="1">
      <c r="B64" s="271"/>
      <c r="C64" s="222">
        <v>1.1000000000000001</v>
      </c>
      <c r="D64" s="197" t="s">
        <v>580</v>
      </c>
      <c r="E64" s="243"/>
      <c r="F64" s="244"/>
      <c r="H64" s="184"/>
      <c r="I64" s="185"/>
      <c r="J64" s="185"/>
      <c r="K64" s="185"/>
      <c r="L64" s="186"/>
      <c r="M64" s="1053">
        <v>3</v>
      </c>
      <c r="N64" s="1029">
        <v>0.4</v>
      </c>
      <c r="O64" s="1051">
        <v>0</v>
      </c>
      <c r="P64" s="1030">
        <v>0</v>
      </c>
      <c r="Q64" s="190"/>
      <c r="R64" s="116"/>
      <c r="S64" s="206"/>
      <c r="T64" s="206"/>
      <c r="V64" s="191">
        <f>SUMPRODUCT(V65:V67,W65:W67)</f>
        <v>3</v>
      </c>
      <c r="W64" s="192">
        <f>重み!D63</f>
        <v>0.4</v>
      </c>
      <c r="X64" s="191">
        <f>SUMPRODUCT(X65:X67,Y65:Y67)</f>
        <v>0</v>
      </c>
      <c r="Y64" s="192">
        <f>重み!E63</f>
        <v>0</v>
      </c>
      <c r="Z64" s="166"/>
      <c r="AA64" s="116"/>
      <c r="AB64" s="145">
        <f>重み!M63</f>
        <v>0.4</v>
      </c>
      <c r="AC64" s="130"/>
      <c r="AD64" s="145">
        <f>重み!N63</f>
        <v>0</v>
      </c>
      <c r="AP64" s="757">
        <f t="shared" si="12"/>
        <v>0</v>
      </c>
    </row>
    <row r="65" spans="2:58">
      <c r="B65" s="271"/>
      <c r="C65" s="207"/>
      <c r="D65" s="208">
        <v>1</v>
      </c>
      <c r="E65" s="198" t="s">
        <v>531</v>
      </c>
      <c r="F65" s="249"/>
      <c r="H65" s="1302"/>
      <c r="I65" s="1303"/>
      <c r="J65" s="1303"/>
      <c r="K65" s="1303"/>
      <c r="L65" s="1305"/>
      <c r="M65" s="1034">
        <v>3</v>
      </c>
      <c r="N65" s="1033">
        <v>0</v>
      </c>
      <c r="O65" s="1034">
        <v>3</v>
      </c>
      <c r="P65" s="1033">
        <v>0</v>
      </c>
      <c r="Q65" s="190"/>
      <c r="R65" s="116"/>
      <c r="S65" s="214" t="e">
        <f>IF(#REF!="対象外",0,#REF!)</f>
        <v>#REF!</v>
      </c>
      <c r="T65" s="215" t="e">
        <f>#REF!</f>
        <v>#REF!</v>
      </c>
      <c r="V65" s="216">
        <f>M65</f>
        <v>3</v>
      </c>
      <c r="W65" s="192">
        <f>重み!D64</f>
        <v>0.33333333333333331</v>
      </c>
      <c r="X65" s="216">
        <f>O65</f>
        <v>3</v>
      </c>
      <c r="Y65" s="192">
        <f>重み!E64</f>
        <v>0</v>
      </c>
      <c r="Z65" s="166"/>
      <c r="AA65" s="116"/>
      <c r="AB65" s="145">
        <f>重み!M64</f>
        <v>0.33333333333333331</v>
      </c>
      <c r="AC65" s="130"/>
      <c r="AD65" s="145">
        <f>重み!N64</f>
        <v>0</v>
      </c>
      <c r="AP65" s="757">
        <f t="shared" si="12"/>
        <v>0</v>
      </c>
    </row>
    <row r="66" spans="2:58">
      <c r="B66" s="271"/>
      <c r="C66" s="207"/>
      <c r="D66" s="208">
        <v>2</v>
      </c>
      <c r="E66" s="198" t="s">
        <v>532</v>
      </c>
      <c r="F66" s="249"/>
      <c r="H66" s="1302"/>
      <c r="I66" s="1303"/>
      <c r="J66" s="1303"/>
      <c r="K66" s="1303"/>
      <c r="L66" s="1305"/>
      <c r="M66" s="1037">
        <v>3</v>
      </c>
      <c r="N66" s="1033">
        <v>0</v>
      </c>
      <c r="O66" s="1037">
        <v>3</v>
      </c>
      <c r="P66" s="1033">
        <v>0</v>
      </c>
      <c r="Q66" s="190"/>
      <c r="R66" s="116"/>
      <c r="S66" s="227" t="e">
        <f>IF(#REF!="対象外",0,#REF!)</f>
        <v>#REF!</v>
      </c>
      <c r="T66" s="228" t="e">
        <f>#REF!</f>
        <v>#REF!</v>
      </c>
      <c r="V66" s="216">
        <f>M66</f>
        <v>3</v>
      </c>
      <c r="W66" s="192">
        <f>重み!D65</f>
        <v>0.33333333333333331</v>
      </c>
      <c r="X66" s="216">
        <f>O66</f>
        <v>3</v>
      </c>
      <c r="Y66" s="192">
        <f>重み!E65</f>
        <v>0</v>
      </c>
      <c r="Z66" s="166"/>
      <c r="AA66" s="116"/>
      <c r="AB66" s="145">
        <f>重み!M65</f>
        <v>0.33333333333333331</v>
      </c>
      <c r="AC66" s="130"/>
      <c r="AD66" s="145">
        <f>重み!N65</f>
        <v>0</v>
      </c>
      <c r="AP66" s="757">
        <f t="shared" si="12"/>
        <v>0</v>
      </c>
    </row>
    <row r="67" spans="2:58" ht="14.25" thickBot="1">
      <c r="B67" s="271"/>
      <c r="C67" s="217"/>
      <c r="D67" s="208">
        <v>3</v>
      </c>
      <c r="E67" s="198" t="s">
        <v>533</v>
      </c>
      <c r="F67" s="249"/>
      <c r="H67" s="1302"/>
      <c r="I67" s="1303"/>
      <c r="J67" s="1303"/>
      <c r="K67" s="1303"/>
      <c r="L67" s="1305"/>
      <c r="M67" s="1035">
        <v>3</v>
      </c>
      <c r="N67" s="1033">
        <v>1</v>
      </c>
      <c r="O67" s="1035">
        <v>0</v>
      </c>
      <c r="P67" s="1033">
        <v>0</v>
      </c>
      <c r="Q67" s="190"/>
      <c r="R67" s="116"/>
      <c r="S67" s="220" t="e">
        <f>IF(#REF!="対象外",0,#REF!)</f>
        <v>#REF!</v>
      </c>
      <c r="T67" s="312"/>
      <c r="V67" s="216">
        <f>M67</f>
        <v>3</v>
      </c>
      <c r="W67" s="192">
        <f>重み!D66</f>
        <v>0.33333333333333331</v>
      </c>
      <c r="X67" s="250"/>
      <c r="Y67" s="192">
        <f>重み!E66</f>
        <v>0</v>
      </c>
      <c r="Z67" s="166"/>
      <c r="AA67" s="116"/>
      <c r="AB67" s="145">
        <f>重み!M66</f>
        <v>0.33333333333333331</v>
      </c>
      <c r="AC67" s="130"/>
      <c r="AD67" s="145">
        <f>重み!N66</f>
        <v>0</v>
      </c>
      <c r="AP67" s="757">
        <f t="shared" si="12"/>
        <v>0</v>
      </c>
    </row>
    <row r="68" spans="2:58" ht="14.25" thickBot="1">
      <c r="B68" s="271"/>
      <c r="C68" s="196">
        <v>1.2</v>
      </c>
      <c r="D68" s="197" t="s">
        <v>643</v>
      </c>
      <c r="E68" s="243"/>
      <c r="F68" s="244"/>
      <c r="H68" s="184"/>
      <c r="I68" s="185"/>
      <c r="J68" s="185"/>
      <c r="K68" s="185"/>
      <c r="L68" s="186"/>
      <c r="M68" s="1053">
        <v>2.2999999999999998</v>
      </c>
      <c r="N68" s="1029">
        <v>0.3</v>
      </c>
      <c r="O68" s="1051">
        <v>0</v>
      </c>
      <c r="P68" s="1030">
        <v>0</v>
      </c>
      <c r="Q68" s="190"/>
      <c r="R68" s="116"/>
      <c r="S68" s="225"/>
      <c r="T68" s="225"/>
      <c r="V68" s="191">
        <f>SUMPRODUCT(V69:V72,W69:W72)</f>
        <v>2.333333333333333</v>
      </c>
      <c r="W68" s="192">
        <f>重み!D67</f>
        <v>0.3</v>
      </c>
      <c r="X68" s="191">
        <f>SUMPRODUCT(X69:X72,Y69:Y72)</f>
        <v>0</v>
      </c>
      <c r="Y68" s="192">
        <f>重み!E67</f>
        <v>0</v>
      </c>
      <c r="Z68" s="166"/>
      <c r="AA68" s="116"/>
      <c r="AB68" s="145">
        <f>重み!M67</f>
        <v>0.3</v>
      </c>
      <c r="AC68" s="130"/>
      <c r="AD68" s="145">
        <f>重み!N67</f>
        <v>0</v>
      </c>
      <c r="AP68" s="757">
        <f t="shared" si="12"/>
        <v>0</v>
      </c>
    </row>
    <row r="69" spans="2:58">
      <c r="B69" s="271"/>
      <c r="C69" s="207"/>
      <c r="D69" s="208">
        <v>1</v>
      </c>
      <c r="E69" s="198" t="s">
        <v>191</v>
      </c>
      <c r="F69" s="249"/>
      <c r="H69" s="1302"/>
      <c r="I69" s="1303"/>
      <c r="J69" s="1303"/>
      <c r="K69" s="1303"/>
      <c r="L69" s="1305"/>
      <c r="M69" s="1034">
        <v>5</v>
      </c>
      <c r="N69" s="1033">
        <v>0.33333333333333331</v>
      </c>
      <c r="O69" s="1034">
        <v>3</v>
      </c>
      <c r="P69" s="1033">
        <v>0</v>
      </c>
      <c r="Q69" s="190"/>
      <c r="R69" s="116"/>
      <c r="S69" s="214" t="e">
        <f>IF(#REF!="対象外",0,#REF!)</f>
        <v>#REF!</v>
      </c>
      <c r="T69" s="215" t="e">
        <f>#REF!</f>
        <v>#REF!</v>
      </c>
      <c r="V69" s="216">
        <f>M69</f>
        <v>5</v>
      </c>
      <c r="W69" s="192">
        <f>重み!D68</f>
        <v>0.33333333333333331</v>
      </c>
      <c r="X69" s="216">
        <f>O69</f>
        <v>3</v>
      </c>
      <c r="Y69" s="192">
        <f>重み!E68</f>
        <v>0</v>
      </c>
      <c r="Z69" s="166"/>
      <c r="AA69" s="116"/>
      <c r="AB69" s="145">
        <f>重み!M68</f>
        <v>0.33333333333333331</v>
      </c>
      <c r="AC69" s="130"/>
      <c r="AD69" s="145">
        <f>重み!N68</f>
        <v>0</v>
      </c>
      <c r="AP69" s="757">
        <f t="shared" si="12"/>
        <v>0</v>
      </c>
    </row>
    <row r="70" spans="2:58" s="764" customFormat="1" hidden="1">
      <c r="B70" s="271"/>
      <c r="C70" s="207"/>
      <c r="D70" s="1257">
        <v>2</v>
      </c>
      <c r="E70" s="1258" t="s">
        <v>191</v>
      </c>
      <c r="F70" s="249"/>
      <c r="H70" s="1250"/>
      <c r="I70" s="1251"/>
      <c r="J70" s="1251"/>
      <c r="K70" s="1251"/>
      <c r="L70" s="1253"/>
      <c r="M70" s="1037">
        <v>100</v>
      </c>
      <c r="N70" s="1033">
        <v>0</v>
      </c>
      <c r="O70" s="1037">
        <v>0</v>
      </c>
      <c r="P70" s="1033"/>
      <c r="Q70" s="190"/>
      <c r="R70" s="116"/>
      <c r="S70" s="227"/>
      <c r="T70" s="228"/>
      <c r="V70" s="216">
        <f>M70</f>
        <v>100</v>
      </c>
      <c r="W70" s="192"/>
      <c r="X70" s="216"/>
      <c r="Y70" s="192"/>
      <c r="Z70" s="166"/>
      <c r="AA70" s="116"/>
      <c r="AB70" s="145"/>
      <c r="AC70" s="130"/>
      <c r="AD70" s="145"/>
      <c r="AP70" s="757"/>
    </row>
    <row r="71" spans="2:58">
      <c r="B71" s="271"/>
      <c r="C71" s="207"/>
      <c r="D71" s="208">
        <v>2</v>
      </c>
      <c r="E71" s="198" t="s">
        <v>433</v>
      </c>
      <c r="F71" s="249"/>
      <c r="H71" s="1302"/>
      <c r="I71" s="1303"/>
      <c r="J71" s="1303"/>
      <c r="K71" s="1303"/>
      <c r="L71" s="1305"/>
      <c r="M71" s="1037">
        <v>1</v>
      </c>
      <c r="N71" s="1033">
        <v>0.33333333333333331</v>
      </c>
      <c r="O71" s="1037">
        <v>0</v>
      </c>
      <c r="P71" s="1033">
        <v>0</v>
      </c>
      <c r="Q71" s="190"/>
      <c r="R71" s="116"/>
      <c r="S71" s="227" t="e">
        <f>IF(#REF!="対象外",0,#REF!)</f>
        <v>#REF!</v>
      </c>
      <c r="T71" s="313"/>
      <c r="V71" s="216">
        <f>M71</f>
        <v>1</v>
      </c>
      <c r="W71" s="192">
        <f>重み!D69</f>
        <v>0.33333333333333331</v>
      </c>
      <c r="X71" s="250"/>
      <c r="Y71" s="192">
        <f>重み!E69</f>
        <v>0</v>
      </c>
      <c r="Z71" s="166"/>
      <c r="AA71" s="116"/>
      <c r="AB71" s="145">
        <f>重み!M69</f>
        <v>0.33333333333333331</v>
      </c>
      <c r="AC71" s="130"/>
      <c r="AD71" s="145">
        <f>重み!N69</f>
        <v>0</v>
      </c>
      <c r="AP71" s="757">
        <f t="shared" si="12"/>
        <v>0</v>
      </c>
    </row>
    <row r="72" spans="2:58" ht="14.25" thickBot="1">
      <c r="B72" s="271"/>
      <c r="C72" s="207"/>
      <c r="D72" s="208">
        <v>3</v>
      </c>
      <c r="E72" s="198" t="s">
        <v>0</v>
      </c>
      <c r="F72" s="249"/>
      <c r="H72" s="1302"/>
      <c r="I72" s="1303"/>
      <c r="J72" s="1303"/>
      <c r="K72" s="1303"/>
      <c r="L72" s="1305"/>
      <c r="M72" s="1035">
        <v>1</v>
      </c>
      <c r="N72" s="1033">
        <v>0.33333333333333331</v>
      </c>
      <c r="O72" s="1035">
        <v>0</v>
      </c>
      <c r="P72" s="1033">
        <v>0</v>
      </c>
      <c r="Q72" s="190"/>
      <c r="R72" s="116"/>
      <c r="S72" s="220" t="e">
        <f>IF(#REF!="対象外",0,#REF!)</f>
        <v>#REF!</v>
      </c>
      <c r="T72" s="221" t="e">
        <f>#REF!</f>
        <v>#REF!</v>
      </c>
      <c r="V72" s="216">
        <f>M72</f>
        <v>1</v>
      </c>
      <c r="W72" s="192">
        <f>重み!D70</f>
        <v>0.33333333333333331</v>
      </c>
      <c r="X72" s="216">
        <f>O72</f>
        <v>0</v>
      </c>
      <c r="Y72" s="192">
        <f>重み!E70</f>
        <v>0</v>
      </c>
      <c r="Z72" s="166"/>
      <c r="AA72" s="116"/>
      <c r="AB72" s="145">
        <f>重み!M70</f>
        <v>0.33333333333333331</v>
      </c>
      <c r="AC72" s="130"/>
      <c r="AD72" s="145">
        <f>重み!N70</f>
        <v>0</v>
      </c>
      <c r="AP72" s="757">
        <f t="shared" si="12"/>
        <v>0</v>
      </c>
    </row>
    <row r="73" spans="2:58" s="764" customFormat="1" ht="14.25" hidden="1" thickBot="1">
      <c r="B73" s="271"/>
      <c r="C73" s="1259"/>
      <c r="D73" s="1257">
        <v>5</v>
      </c>
      <c r="E73" s="1258" t="s">
        <v>1270</v>
      </c>
      <c r="F73" s="244"/>
      <c r="H73" s="1250"/>
      <c r="I73" s="1251"/>
      <c r="J73" s="1251"/>
      <c r="K73" s="1251"/>
      <c r="L73" s="1252"/>
      <c r="M73" s="1063">
        <v>100</v>
      </c>
      <c r="N73" s="1033">
        <v>0</v>
      </c>
      <c r="O73" s="1063">
        <v>0</v>
      </c>
      <c r="P73" s="1033"/>
      <c r="Q73" s="190"/>
      <c r="R73" s="116"/>
      <c r="S73" s="339"/>
      <c r="T73" s="339"/>
      <c r="V73" s="216">
        <f>M73</f>
        <v>100</v>
      </c>
      <c r="W73" s="192"/>
      <c r="X73" s="216"/>
      <c r="Y73" s="192"/>
      <c r="Z73" s="166"/>
      <c r="AA73" s="116"/>
      <c r="AB73" s="145"/>
      <c r="AC73" s="130"/>
      <c r="AD73" s="145"/>
      <c r="AP73" s="757"/>
    </row>
    <row r="74" spans="2:58" ht="14.25" thickBot="1">
      <c r="B74" s="314"/>
      <c r="C74" s="196">
        <v>1.3</v>
      </c>
      <c r="D74" s="197" t="s">
        <v>1</v>
      </c>
      <c r="E74" s="243"/>
      <c r="F74" s="244"/>
      <c r="H74" s="184"/>
      <c r="I74" s="185"/>
      <c r="J74" s="185"/>
      <c r="K74" s="185"/>
      <c r="L74" s="186"/>
      <c r="M74" s="1053">
        <v>3</v>
      </c>
      <c r="N74" s="1033">
        <v>0.3</v>
      </c>
      <c r="O74" s="1051">
        <v>0</v>
      </c>
      <c r="P74" s="1033">
        <v>0</v>
      </c>
      <c r="Q74" s="190"/>
      <c r="R74" s="116"/>
      <c r="S74" s="241"/>
      <c r="T74" s="241"/>
      <c r="V74" s="191">
        <f>SUMPRODUCT(V75:V77,W75:W77)</f>
        <v>3</v>
      </c>
      <c r="W74" s="192">
        <f>重み!D71</f>
        <v>0.3</v>
      </c>
      <c r="X74" s="191">
        <f>SUMPRODUCT(X75:X77,Y75:Y77)</f>
        <v>0</v>
      </c>
      <c r="Y74" s="192">
        <f>重み!E71</f>
        <v>0</v>
      </c>
      <c r="Z74" s="166"/>
      <c r="AA74" s="116"/>
      <c r="AB74" s="145">
        <f>重み!M71</f>
        <v>0.3</v>
      </c>
      <c r="AC74" s="130"/>
      <c r="AD74" s="145">
        <f>重み!N71</f>
        <v>0</v>
      </c>
      <c r="AP74" s="757">
        <f t="shared" si="12"/>
        <v>0</v>
      </c>
    </row>
    <row r="75" spans="2:58">
      <c r="B75" s="314"/>
      <c r="C75" s="207"/>
      <c r="D75" s="208">
        <v>1</v>
      </c>
      <c r="E75" s="198" t="s">
        <v>2</v>
      </c>
      <c r="F75" s="249"/>
      <c r="H75" s="1302"/>
      <c r="I75" s="1303"/>
      <c r="J75" s="1303"/>
      <c r="K75" s="1303"/>
      <c r="L75" s="1305"/>
      <c r="M75" s="1034">
        <v>3</v>
      </c>
      <c r="N75" s="1033">
        <v>0.5</v>
      </c>
      <c r="O75" s="1034">
        <v>0</v>
      </c>
      <c r="P75" s="1033">
        <v>0</v>
      </c>
      <c r="Q75" s="190"/>
      <c r="R75" s="116"/>
      <c r="S75" s="284" t="e">
        <f>IF(#REF!="対象外",0,#REF!)</f>
        <v>#REF!</v>
      </c>
      <c r="T75" s="115"/>
      <c r="V75" s="216">
        <f>M75</f>
        <v>3</v>
      </c>
      <c r="W75" s="192">
        <f>重み!D72</f>
        <v>0.5</v>
      </c>
      <c r="X75" s="250"/>
      <c r="Y75" s="192">
        <f>重み!E72</f>
        <v>0</v>
      </c>
      <c r="Z75" s="166"/>
      <c r="AA75" s="116"/>
      <c r="AB75" s="145">
        <f>重み!M72</f>
        <v>0.5</v>
      </c>
      <c r="AC75" s="130"/>
      <c r="AD75" s="145">
        <f>重み!N72</f>
        <v>0</v>
      </c>
      <c r="AP75" s="757">
        <f t="shared" si="12"/>
        <v>0</v>
      </c>
    </row>
    <row r="76" spans="2:58" ht="14.25" thickBot="1">
      <c r="B76" s="271"/>
      <c r="C76" s="207"/>
      <c r="D76" s="208">
        <v>2</v>
      </c>
      <c r="E76" s="198" t="s">
        <v>3</v>
      </c>
      <c r="F76" s="249"/>
      <c r="H76" s="1302"/>
      <c r="I76" s="1303"/>
      <c r="J76" s="1303"/>
      <c r="K76" s="1303"/>
      <c r="L76" s="1305"/>
      <c r="M76" s="1035">
        <v>3</v>
      </c>
      <c r="N76" s="1033">
        <v>0.5</v>
      </c>
      <c r="O76" s="1037">
        <v>0</v>
      </c>
      <c r="P76" s="1033">
        <v>0</v>
      </c>
      <c r="Q76" s="190"/>
      <c r="R76" s="116"/>
      <c r="S76" s="315" t="e">
        <f>IF(#REF!="対象外",0,#REF!)</f>
        <v>#REF!</v>
      </c>
      <c r="T76" s="115"/>
      <c r="V76" s="216">
        <f>M76</f>
        <v>3</v>
      </c>
      <c r="W76" s="192">
        <f>重み!D73</f>
        <v>0.5</v>
      </c>
      <c r="X76" s="250"/>
      <c r="Y76" s="192">
        <f>重み!E73</f>
        <v>0</v>
      </c>
      <c r="Z76" s="166"/>
      <c r="AA76" s="116"/>
      <c r="AB76" s="145">
        <f>重み!M73</f>
        <v>0.5</v>
      </c>
      <c r="AC76" s="130"/>
      <c r="AD76" s="145">
        <f>重み!N73</f>
        <v>0</v>
      </c>
      <c r="AP76" s="757">
        <f t="shared" si="12"/>
        <v>0</v>
      </c>
    </row>
    <row r="77" spans="2:58" ht="14.25" hidden="1" thickBot="1">
      <c r="B77" s="271"/>
      <c r="C77" s="217"/>
      <c r="D77" s="274">
        <v>3</v>
      </c>
      <c r="E77" s="275" t="s">
        <v>4</v>
      </c>
      <c r="F77" s="276"/>
      <c r="H77" s="1302"/>
      <c r="I77" s="1303"/>
      <c r="J77" s="1303"/>
      <c r="K77" s="1303"/>
      <c r="L77" s="1305"/>
      <c r="M77" s="1035">
        <v>0</v>
      </c>
      <c r="N77" s="1033">
        <v>0</v>
      </c>
      <c r="O77" s="1035">
        <v>0</v>
      </c>
      <c r="P77" s="1033">
        <v>0</v>
      </c>
      <c r="Q77" s="190"/>
      <c r="R77" s="116"/>
      <c r="S77" s="291" t="e">
        <f>#REF!</f>
        <v>#REF!</v>
      </c>
      <c r="T77" s="115"/>
      <c r="V77" s="216">
        <f>M77</f>
        <v>0</v>
      </c>
      <c r="W77" s="192">
        <f>重み!D74</f>
        <v>0</v>
      </c>
      <c r="X77" s="250"/>
      <c r="Y77" s="192">
        <f>重み!E74</f>
        <v>0</v>
      </c>
      <c r="Z77" s="166"/>
      <c r="AA77" s="116"/>
      <c r="AB77" s="145">
        <f>重み!M74</f>
        <v>0</v>
      </c>
      <c r="AC77" s="130"/>
      <c r="AD77" s="145">
        <f>重み!N74</f>
        <v>0</v>
      </c>
      <c r="AP77" s="757">
        <f t="shared" si="12"/>
        <v>0</v>
      </c>
    </row>
    <row r="78" spans="2:58">
      <c r="B78" s="316">
        <v>2</v>
      </c>
      <c r="C78" s="232" t="s">
        <v>5</v>
      </c>
      <c r="D78" s="337"/>
      <c r="E78" s="337"/>
      <c r="F78" s="244"/>
      <c r="H78" s="234"/>
      <c r="I78" s="235"/>
      <c r="J78" s="235"/>
      <c r="K78" s="235"/>
      <c r="L78" s="236"/>
      <c r="M78" s="1039">
        <v>3</v>
      </c>
      <c r="N78" s="1040">
        <v>0.3</v>
      </c>
      <c r="O78" s="1028">
        <v>0</v>
      </c>
      <c r="P78" s="1041">
        <v>0</v>
      </c>
      <c r="Q78" s="240">
        <f>ROUNDDOWN(Z78,1)</f>
        <v>3</v>
      </c>
      <c r="R78" s="116"/>
      <c r="S78" s="241"/>
      <c r="T78" s="115"/>
      <c r="V78" s="191">
        <f>V79*W79+V82*W82+V89*W89+V93*W93</f>
        <v>3.0000000000000004</v>
      </c>
      <c r="W78" s="192">
        <f>重み!D75</f>
        <v>0.3</v>
      </c>
      <c r="X78" s="191">
        <f>X79*Y79+X82*Y82+X93*Y93</f>
        <v>0</v>
      </c>
      <c r="Y78" s="193">
        <f>SUM(Y79,Y82,Y93)</f>
        <v>0</v>
      </c>
      <c r="Z78" s="166">
        <f>IF(X78=0,V78,IF(V78=0,X78,V78*AB$6+X78*AD$6))</f>
        <v>3.0000000000000004</v>
      </c>
      <c r="AA78" s="116"/>
      <c r="AB78" s="145">
        <f>重み!M75</f>
        <v>0.3</v>
      </c>
      <c r="AC78" s="130"/>
      <c r="AD78" s="194">
        <f>SUM(AD79,AD82,AD93)</f>
        <v>0</v>
      </c>
      <c r="AF78" s="728">
        <v>3</v>
      </c>
      <c r="AG78" s="728"/>
      <c r="AH78" s="728"/>
      <c r="AI78" s="728"/>
      <c r="AJ78" s="728"/>
      <c r="AK78" s="728">
        <v>4</v>
      </c>
      <c r="AL78" s="728"/>
      <c r="AM78" s="728"/>
      <c r="AN78" s="728"/>
      <c r="AO78" s="728"/>
      <c r="AP78" s="725">
        <f t="shared" si="12"/>
        <v>3</v>
      </c>
      <c r="AQ78" s="430">
        <f>N78</f>
        <v>0.3</v>
      </c>
      <c r="AR78" s="240"/>
      <c r="AS78" s="699"/>
      <c r="AT78" s="724">
        <f>SUMPRODUCT($AW$7:$BF$7,AF78:AO78)/AV78</f>
        <v>3</v>
      </c>
      <c r="AV78" s="723">
        <f>SUMPRODUCT($AW$7:$BF$7,AW78:BF78)</f>
        <v>1</v>
      </c>
      <c r="AW78" s="709">
        <f>IF(AF78&gt;0,1,0)</f>
        <v>1</v>
      </c>
      <c r="AX78" s="709">
        <f t="shared" ref="AX78:BF78" si="13">IF(AG78&gt;0,1,0)</f>
        <v>0</v>
      </c>
      <c r="AY78" s="709">
        <f t="shared" si="13"/>
        <v>0</v>
      </c>
      <c r="AZ78" s="709">
        <f t="shared" si="13"/>
        <v>0</v>
      </c>
      <c r="BA78" s="709">
        <f t="shared" si="13"/>
        <v>0</v>
      </c>
      <c r="BB78" s="709">
        <f t="shared" si="13"/>
        <v>1</v>
      </c>
      <c r="BC78" s="709">
        <f t="shared" si="13"/>
        <v>0</v>
      </c>
      <c r="BD78" s="709">
        <f t="shared" si="13"/>
        <v>0</v>
      </c>
      <c r="BE78" s="709">
        <f t="shared" si="13"/>
        <v>0</v>
      </c>
      <c r="BF78" s="709">
        <f t="shared" si="13"/>
        <v>0</v>
      </c>
    </row>
    <row r="79" spans="2:58" ht="14.25" thickBot="1">
      <c r="B79" s="271"/>
      <c r="C79" s="196">
        <v>2.1</v>
      </c>
      <c r="D79" s="242" t="s">
        <v>1271</v>
      </c>
      <c r="E79" s="243"/>
      <c r="F79" s="244"/>
      <c r="H79" s="184"/>
      <c r="I79" s="185"/>
      <c r="J79" s="185"/>
      <c r="K79" s="185"/>
      <c r="L79" s="186"/>
      <c r="M79" s="1053">
        <v>3</v>
      </c>
      <c r="N79" s="1029">
        <v>0.5</v>
      </c>
      <c r="O79" s="1061">
        <v>0</v>
      </c>
      <c r="P79" s="1030">
        <v>0</v>
      </c>
      <c r="Q79" s="190"/>
      <c r="R79" s="116"/>
      <c r="S79" s="318"/>
      <c r="T79" s="115"/>
      <c r="V79" s="191">
        <f>SUMPRODUCT(V80:V81,W80:W81)</f>
        <v>3.0000000000000004</v>
      </c>
      <c r="W79" s="192">
        <f>重み!D76</f>
        <v>0.5</v>
      </c>
      <c r="X79" s="191">
        <f>SUMPRODUCT(X80:X81,Y80:Y81)</f>
        <v>0</v>
      </c>
      <c r="Y79" s="192">
        <f>重み!E76</f>
        <v>0</v>
      </c>
      <c r="Z79" s="166"/>
      <c r="AA79" s="116"/>
      <c r="AB79" s="145">
        <f>重み!M76</f>
        <v>0.5</v>
      </c>
      <c r="AC79" s="130"/>
      <c r="AD79" s="145">
        <f>重み!N76</f>
        <v>0</v>
      </c>
      <c r="AP79" s="757">
        <f t="shared" si="12"/>
        <v>0</v>
      </c>
    </row>
    <row r="80" spans="2:58">
      <c r="B80" s="271"/>
      <c r="C80" s="248"/>
      <c r="D80" s="208">
        <v>1</v>
      </c>
      <c r="E80" s="198" t="s">
        <v>1272</v>
      </c>
      <c r="F80" s="249"/>
      <c r="H80" s="1302"/>
      <c r="I80" s="1303"/>
      <c r="J80" s="1303"/>
      <c r="K80" s="1303"/>
      <c r="L80" s="1305"/>
      <c r="M80" s="1034">
        <v>3</v>
      </c>
      <c r="N80" s="1062">
        <v>0.8</v>
      </c>
      <c r="O80" s="1063">
        <v>0</v>
      </c>
      <c r="P80" s="1030">
        <v>0</v>
      </c>
      <c r="Q80" s="190"/>
      <c r="R80" s="116"/>
      <c r="S80" s="315" t="e">
        <f>IF(#REF!="対象外",0,#REF!)</f>
        <v>#REF!</v>
      </c>
      <c r="T80" s="115"/>
      <c r="V80" s="216">
        <f>M80</f>
        <v>3</v>
      </c>
      <c r="W80" s="192">
        <f>重み!D77</f>
        <v>0.8</v>
      </c>
      <c r="X80" s="261"/>
      <c r="Y80" s="192">
        <f>重み!E77</f>
        <v>0</v>
      </c>
      <c r="Z80" s="166"/>
      <c r="AA80" s="116"/>
      <c r="AB80" s="145">
        <f>重み!M77</f>
        <v>0.8</v>
      </c>
      <c r="AC80" s="130"/>
      <c r="AD80" s="145">
        <f>重み!N77</f>
        <v>0</v>
      </c>
      <c r="AP80" s="757">
        <f t="shared" si="12"/>
        <v>0</v>
      </c>
    </row>
    <row r="81" spans="2:48" ht="14.25" thickBot="1">
      <c r="B81" s="271"/>
      <c r="C81" s="270"/>
      <c r="D81" s="208">
        <v>2</v>
      </c>
      <c r="E81" s="198" t="s">
        <v>1273</v>
      </c>
      <c r="F81" s="249"/>
      <c r="H81" s="1302"/>
      <c r="I81" s="1303"/>
      <c r="J81" s="1303"/>
      <c r="K81" s="1303"/>
      <c r="L81" s="1305"/>
      <c r="M81" s="1035">
        <v>3</v>
      </c>
      <c r="N81" s="1062">
        <v>0.2</v>
      </c>
      <c r="O81" s="1063">
        <v>0</v>
      </c>
      <c r="P81" s="1030">
        <v>0</v>
      </c>
      <c r="Q81" s="190"/>
      <c r="R81" s="116"/>
      <c r="S81" s="315" t="e">
        <f>IF(#REF!="対象外",0,#REF!)</f>
        <v>#REF!</v>
      </c>
      <c r="T81" s="115"/>
      <c r="V81" s="216">
        <f>M81</f>
        <v>3</v>
      </c>
      <c r="W81" s="192">
        <f>重み!D78</f>
        <v>0.2</v>
      </c>
      <c r="X81" s="261"/>
      <c r="Y81" s="192">
        <f>重み!E78</f>
        <v>0</v>
      </c>
      <c r="Z81" s="166"/>
      <c r="AA81" s="116"/>
      <c r="AB81" s="145">
        <f>重み!M78</f>
        <v>0.2</v>
      </c>
      <c r="AC81" s="130"/>
      <c r="AD81" s="145">
        <f>重み!N78</f>
        <v>0</v>
      </c>
      <c r="AP81" s="757">
        <f t="shared" si="12"/>
        <v>0</v>
      </c>
    </row>
    <row r="82" spans="2:48" ht="14.25" thickBot="1">
      <c r="B82" s="271"/>
      <c r="C82" s="222">
        <v>2.2000000000000002</v>
      </c>
      <c r="D82" s="242" t="s">
        <v>542</v>
      </c>
      <c r="E82" s="243"/>
      <c r="F82" s="244"/>
      <c r="H82" s="184"/>
      <c r="I82" s="185"/>
      <c r="J82" s="185"/>
      <c r="K82" s="185"/>
      <c r="L82" s="186"/>
      <c r="M82" s="1053">
        <v>3.1</v>
      </c>
      <c r="N82" s="1029">
        <v>0.3</v>
      </c>
      <c r="O82" s="1061">
        <v>0</v>
      </c>
      <c r="P82" s="1030">
        <v>0</v>
      </c>
      <c r="Q82" s="190"/>
      <c r="R82" s="116"/>
      <c r="S82" s="321"/>
      <c r="T82" s="115"/>
      <c r="V82" s="191">
        <f>SUMPRODUCT(V83:V88,W83:W88)</f>
        <v>3.0000000000000004</v>
      </c>
      <c r="W82" s="192">
        <f>重み!D79</f>
        <v>0.3</v>
      </c>
      <c r="X82" s="191">
        <f>SUMPRODUCT(X83:X88,Y83:Y88)</f>
        <v>0</v>
      </c>
      <c r="Y82" s="192">
        <f>重み!E79</f>
        <v>0</v>
      </c>
      <c r="Z82" s="166"/>
      <c r="AA82" s="116"/>
      <c r="AB82" s="145">
        <f>重み!M79</f>
        <v>0.3</v>
      </c>
      <c r="AC82" s="130"/>
      <c r="AD82" s="145">
        <f>重み!N79</f>
        <v>0</v>
      </c>
      <c r="AP82" s="757">
        <f t="shared" si="12"/>
        <v>0</v>
      </c>
    </row>
    <row r="83" spans="2:48">
      <c r="B83" s="271"/>
      <c r="C83" s="248"/>
      <c r="D83" s="208">
        <v>1</v>
      </c>
      <c r="E83" s="198" t="s">
        <v>184</v>
      </c>
      <c r="F83" s="249"/>
      <c r="H83" s="1302"/>
      <c r="I83" s="1303"/>
      <c r="J83" s="1303"/>
      <c r="K83" s="1303"/>
      <c r="L83" s="1305"/>
      <c r="M83" s="1034">
        <v>3</v>
      </c>
      <c r="N83" s="1062">
        <v>0.2</v>
      </c>
      <c r="O83" s="1063">
        <v>0</v>
      </c>
      <c r="P83" s="1030">
        <v>0</v>
      </c>
      <c r="Q83" s="190"/>
      <c r="R83" s="116"/>
      <c r="S83" s="284" t="e">
        <f>IF(#REF!="対象外",0,#REF!)</f>
        <v>#REF!</v>
      </c>
      <c r="T83" s="115"/>
      <c r="V83" s="216">
        <f t="shared" ref="V83:V88" si="14">M83</f>
        <v>3</v>
      </c>
      <c r="W83" s="192">
        <f>重み!D80</f>
        <v>0.2</v>
      </c>
      <c r="X83" s="261"/>
      <c r="Y83" s="192">
        <f>重み!E80</f>
        <v>0</v>
      </c>
      <c r="Z83" s="166"/>
      <c r="AA83" s="116"/>
      <c r="AB83" s="145">
        <f>重み!M80</f>
        <v>0.2</v>
      </c>
      <c r="AC83" s="130"/>
      <c r="AD83" s="145">
        <f>重み!N80</f>
        <v>0</v>
      </c>
      <c r="AP83" s="757">
        <f t="shared" si="12"/>
        <v>0</v>
      </c>
    </row>
    <row r="84" spans="2:48">
      <c r="B84" s="271"/>
      <c r="C84" s="248"/>
      <c r="D84" s="208">
        <v>2</v>
      </c>
      <c r="E84" s="198" t="s">
        <v>185</v>
      </c>
      <c r="F84" s="249"/>
      <c r="H84" s="1302"/>
      <c r="I84" s="1303"/>
      <c r="J84" s="1303"/>
      <c r="K84" s="1303"/>
      <c r="L84" s="1305"/>
      <c r="M84" s="1037">
        <v>3</v>
      </c>
      <c r="N84" s="1062">
        <v>0.2</v>
      </c>
      <c r="O84" s="1063">
        <v>0</v>
      </c>
      <c r="P84" s="1030">
        <v>0</v>
      </c>
      <c r="Q84" s="190"/>
      <c r="R84" s="116"/>
      <c r="S84" s="315" t="e">
        <f>IF(#REF!="対象外",0,#REF!)</f>
        <v>#REF!</v>
      </c>
      <c r="T84" s="115"/>
      <c r="V84" s="216">
        <f t="shared" si="14"/>
        <v>3</v>
      </c>
      <c r="W84" s="192">
        <f>重み!D81</f>
        <v>0.2</v>
      </c>
      <c r="X84" s="261"/>
      <c r="Y84" s="192">
        <f>重み!E81</f>
        <v>0</v>
      </c>
      <c r="Z84" s="166"/>
      <c r="AA84" s="116"/>
      <c r="AB84" s="145">
        <f>重み!M81</f>
        <v>0.2</v>
      </c>
      <c r="AC84" s="130"/>
      <c r="AD84" s="145">
        <f>重み!N81</f>
        <v>0</v>
      </c>
      <c r="AP84" s="757">
        <f t="shared" si="12"/>
        <v>0</v>
      </c>
    </row>
    <row r="85" spans="2:48">
      <c r="B85" s="271"/>
      <c r="C85" s="248"/>
      <c r="D85" s="208">
        <v>3</v>
      </c>
      <c r="E85" s="1306" t="s">
        <v>186</v>
      </c>
      <c r="F85" s="1307"/>
      <c r="H85" s="1302"/>
      <c r="I85" s="1303"/>
      <c r="J85" s="1303"/>
      <c r="K85" s="1303"/>
      <c r="L85" s="1305"/>
      <c r="M85" s="1037">
        <v>3</v>
      </c>
      <c r="N85" s="1062">
        <v>0.1</v>
      </c>
      <c r="O85" s="1063">
        <v>0</v>
      </c>
      <c r="P85" s="1030">
        <v>0</v>
      </c>
      <c r="Q85" s="190"/>
      <c r="R85" s="116"/>
      <c r="S85" s="315" t="e">
        <f>IF(#REF!="対象外",0,#REF!)</f>
        <v>#REF!</v>
      </c>
      <c r="T85" s="115"/>
      <c r="V85" s="216">
        <f t="shared" si="14"/>
        <v>3</v>
      </c>
      <c r="W85" s="192">
        <f>重み!D82</f>
        <v>0.1</v>
      </c>
      <c r="X85" s="261"/>
      <c r="Y85" s="192">
        <f>重み!E82</f>
        <v>0</v>
      </c>
      <c r="Z85" s="166"/>
      <c r="AA85" s="116"/>
      <c r="AB85" s="145">
        <f>重み!M82</f>
        <v>0.1</v>
      </c>
      <c r="AC85" s="130"/>
      <c r="AD85" s="145">
        <f>重み!N82</f>
        <v>0</v>
      </c>
      <c r="AP85" s="757">
        <f t="shared" si="12"/>
        <v>0</v>
      </c>
    </row>
    <row r="86" spans="2:48">
      <c r="B86" s="271"/>
      <c r="C86" s="248"/>
      <c r="D86" s="208">
        <v>4</v>
      </c>
      <c r="E86" s="198" t="s">
        <v>187</v>
      </c>
      <c r="F86" s="249"/>
      <c r="H86" s="1302"/>
      <c r="I86" s="1303"/>
      <c r="J86" s="1303"/>
      <c r="K86" s="1303"/>
      <c r="L86" s="1305"/>
      <c r="M86" s="1037">
        <v>3</v>
      </c>
      <c r="N86" s="1062">
        <v>0.1</v>
      </c>
      <c r="O86" s="1064">
        <v>0</v>
      </c>
      <c r="P86" s="1030">
        <v>0</v>
      </c>
      <c r="Q86" s="190"/>
      <c r="R86" s="116"/>
      <c r="S86" s="315" t="e">
        <f>IF(#REF!="対象外",0,#REF!)</f>
        <v>#REF!</v>
      </c>
      <c r="T86" s="115"/>
      <c r="V86" s="216">
        <f t="shared" si="14"/>
        <v>3</v>
      </c>
      <c r="W86" s="192">
        <f>重み!D83</f>
        <v>0.1</v>
      </c>
      <c r="X86" s="261"/>
      <c r="Y86" s="192">
        <f>重み!E83</f>
        <v>0</v>
      </c>
      <c r="Z86" s="166"/>
      <c r="AA86" s="116"/>
      <c r="AB86" s="145">
        <f>重み!M83</f>
        <v>0.1</v>
      </c>
      <c r="AC86" s="130"/>
      <c r="AD86" s="145">
        <f>重み!N83</f>
        <v>0</v>
      </c>
      <c r="AP86" s="757">
        <f t="shared" si="12"/>
        <v>0</v>
      </c>
    </row>
    <row r="87" spans="2:48">
      <c r="B87" s="271"/>
      <c r="C87" s="248"/>
      <c r="D87" s="208">
        <v>5</v>
      </c>
      <c r="E87" s="1306" t="s">
        <v>188</v>
      </c>
      <c r="F87" s="1307"/>
      <c r="H87" s="1302"/>
      <c r="I87" s="1303"/>
      <c r="J87" s="1303"/>
      <c r="K87" s="1303"/>
      <c r="L87" s="1305"/>
      <c r="M87" s="1037">
        <v>3</v>
      </c>
      <c r="N87" s="1062">
        <v>0.2</v>
      </c>
      <c r="O87" s="1064">
        <v>0</v>
      </c>
      <c r="P87" s="1030">
        <v>0</v>
      </c>
      <c r="Q87" s="190"/>
      <c r="R87" s="116"/>
      <c r="S87" s="315" t="e">
        <f>IF(#REF!="対象外",0,#REF!)</f>
        <v>#REF!</v>
      </c>
      <c r="T87" s="115"/>
      <c r="V87" s="216">
        <f t="shared" si="14"/>
        <v>3</v>
      </c>
      <c r="W87" s="192">
        <f>重み!D84</f>
        <v>0.2</v>
      </c>
      <c r="X87" s="261"/>
      <c r="Y87" s="192">
        <f>重み!E84</f>
        <v>0</v>
      </c>
      <c r="Z87" s="166"/>
      <c r="AA87" s="116"/>
      <c r="AB87" s="145">
        <f>重み!M84</f>
        <v>0.2</v>
      </c>
      <c r="AC87" s="130"/>
      <c r="AD87" s="145">
        <f>重み!N84</f>
        <v>0</v>
      </c>
      <c r="AP87" s="757">
        <f t="shared" si="12"/>
        <v>0</v>
      </c>
    </row>
    <row r="88" spans="2:48" ht="14.25" thickBot="1">
      <c r="B88" s="271"/>
      <c r="C88" s="270"/>
      <c r="D88" s="208">
        <v>6</v>
      </c>
      <c r="E88" s="198" t="s">
        <v>189</v>
      </c>
      <c r="F88" s="249"/>
      <c r="H88" s="1318"/>
      <c r="I88" s="1319"/>
      <c r="J88" s="1319"/>
      <c r="K88" s="1319"/>
      <c r="L88" s="1320"/>
      <c r="M88" s="1035">
        <v>3</v>
      </c>
      <c r="N88" s="1065">
        <v>0.2</v>
      </c>
      <c r="O88" s="1066">
        <v>0</v>
      </c>
      <c r="P88" s="1060">
        <v>0</v>
      </c>
      <c r="Q88" s="311"/>
      <c r="R88" s="116"/>
      <c r="S88" s="291" t="e">
        <f>IF(#REF!="対象外",0,#REF!)</f>
        <v>#REF!</v>
      </c>
      <c r="T88" s="115"/>
      <c r="V88" s="216">
        <f t="shared" si="14"/>
        <v>3</v>
      </c>
      <c r="W88" s="192">
        <f>重み!D85</f>
        <v>0.2</v>
      </c>
      <c r="X88" s="261"/>
      <c r="Y88" s="192">
        <f>重み!E85</f>
        <v>0</v>
      </c>
      <c r="Z88" s="166"/>
      <c r="AA88" s="116"/>
      <c r="AB88" s="145">
        <f>重み!M85</f>
        <v>0.2</v>
      </c>
      <c r="AC88" s="130"/>
      <c r="AD88" s="145">
        <f>重み!N85</f>
        <v>0</v>
      </c>
      <c r="AP88" s="757">
        <f t="shared" si="12"/>
        <v>0</v>
      </c>
    </row>
    <row r="89" spans="2:48" hidden="1">
      <c r="B89" s="271"/>
      <c r="C89" s="222">
        <v>2.2999999999999998</v>
      </c>
      <c r="D89" s="197" t="s">
        <v>190</v>
      </c>
      <c r="E89" s="243"/>
      <c r="F89" s="244"/>
      <c r="H89" s="326"/>
      <c r="I89" s="327"/>
      <c r="J89" s="327"/>
      <c r="K89" s="327"/>
      <c r="L89" s="327"/>
      <c r="M89" s="1053">
        <v>0</v>
      </c>
      <c r="N89" s="1042">
        <v>0</v>
      </c>
      <c r="O89" s="1067">
        <v>0</v>
      </c>
      <c r="P89" s="1044">
        <v>0</v>
      </c>
      <c r="Q89" s="205"/>
      <c r="R89" s="116"/>
      <c r="S89" s="321"/>
      <c r="T89" s="115"/>
      <c r="V89" s="191">
        <f>SUMPRODUCT(V90:V92,W90:W92)</f>
        <v>0</v>
      </c>
      <c r="W89" s="192">
        <f>重み!D86</f>
        <v>0</v>
      </c>
      <c r="X89" s="191">
        <f>SUMPRODUCT(X90:X92,Y90:Y92)</f>
        <v>0</v>
      </c>
      <c r="Y89" s="192">
        <f>重み!E86</f>
        <v>0</v>
      </c>
      <c r="Z89" s="166"/>
      <c r="AA89" s="116"/>
      <c r="AB89" s="145">
        <f>重み!M86</f>
        <v>0</v>
      </c>
      <c r="AC89" s="130"/>
      <c r="AD89" s="145">
        <f>重み!N86</f>
        <v>0</v>
      </c>
      <c r="AP89" s="757">
        <f t="shared" si="12"/>
        <v>0</v>
      </c>
    </row>
    <row r="90" spans="2:48" hidden="1">
      <c r="B90" s="271"/>
      <c r="C90" s="207"/>
      <c r="D90" s="208">
        <v>1</v>
      </c>
      <c r="E90" s="198" t="s">
        <v>16</v>
      </c>
      <c r="F90" s="249"/>
      <c r="H90" s="1302"/>
      <c r="I90" s="1303"/>
      <c r="J90" s="1303"/>
      <c r="K90" s="1303"/>
      <c r="L90" s="1305"/>
      <c r="M90" s="1034">
        <v>3</v>
      </c>
      <c r="N90" s="1062">
        <v>0</v>
      </c>
      <c r="O90" s="1063">
        <v>0</v>
      </c>
      <c r="P90" s="1030">
        <v>0</v>
      </c>
      <c r="Q90" s="190"/>
      <c r="R90" s="116"/>
      <c r="S90" s="284" t="e">
        <f>#REF!</f>
        <v>#REF!</v>
      </c>
      <c r="T90" s="115"/>
      <c r="V90" s="216">
        <f>M90</f>
        <v>3</v>
      </c>
      <c r="W90" s="192">
        <f>重み!D87</f>
        <v>0</v>
      </c>
      <c r="X90" s="250"/>
      <c r="Y90" s="192">
        <f>重み!E87</f>
        <v>0</v>
      </c>
      <c r="Z90" s="166"/>
      <c r="AA90" s="116"/>
      <c r="AB90" s="145">
        <f>重み!M87</f>
        <v>0</v>
      </c>
      <c r="AC90" s="130"/>
      <c r="AD90" s="145">
        <f>重み!N87</f>
        <v>0</v>
      </c>
      <c r="AP90" s="757">
        <f t="shared" si="12"/>
        <v>0</v>
      </c>
    </row>
    <row r="91" spans="2:48" hidden="1">
      <c r="B91" s="271"/>
      <c r="C91" s="207"/>
      <c r="D91" s="208">
        <v>2</v>
      </c>
      <c r="E91" s="198" t="s">
        <v>17</v>
      </c>
      <c r="F91" s="249"/>
      <c r="H91" s="1302"/>
      <c r="I91" s="1303"/>
      <c r="J91" s="1303"/>
      <c r="K91" s="1303"/>
      <c r="L91" s="1305"/>
      <c r="M91" s="1037">
        <v>3</v>
      </c>
      <c r="N91" s="1062">
        <v>0</v>
      </c>
      <c r="O91" s="1063">
        <v>0</v>
      </c>
      <c r="P91" s="1030">
        <v>0</v>
      </c>
      <c r="Q91" s="190"/>
      <c r="R91" s="116"/>
      <c r="S91" s="315" t="e">
        <f>#REF!</f>
        <v>#REF!</v>
      </c>
      <c r="T91" s="115"/>
      <c r="V91" s="216">
        <f>M91</f>
        <v>3</v>
      </c>
      <c r="W91" s="192">
        <f>重み!D88</f>
        <v>0</v>
      </c>
      <c r="X91" s="250"/>
      <c r="Y91" s="192">
        <f>重み!E88</f>
        <v>0</v>
      </c>
      <c r="Z91" s="166"/>
      <c r="AA91" s="116"/>
      <c r="AB91" s="145">
        <f>重み!M88</f>
        <v>0</v>
      </c>
      <c r="AC91" s="130"/>
      <c r="AD91" s="145">
        <f>重み!N88</f>
        <v>0</v>
      </c>
      <c r="AP91" s="757">
        <f t="shared" si="12"/>
        <v>0</v>
      </c>
    </row>
    <row r="92" spans="2:48" ht="14.25" hidden="1" thickBot="1">
      <c r="B92" s="271"/>
      <c r="C92" s="217"/>
      <c r="D92" s="208">
        <v>3</v>
      </c>
      <c r="E92" s="198" t="s">
        <v>18</v>
      </c>
      <c r="F92" s="249"/>
      <c r="H92" s="1302"/>
      <c r="I92" s="1303"/>
      <c r="J92" s="1303"/>
      <c r="K92" s="1303"/>
      <c r="L92" s="1305"/>
      <c r="M92" s="1035">
        <v>3</v>
      </c>
      <c r="N92" s="1062">
        <v>0</v>
      </c>
      <c r="O92" s="1063">
        <v>0</v>
      </c>
      <c r="P92" s="1030">
        <v>0</v>
      </c>
      <c r="Q92" s="190"/>
      <c r="R92" s="116"/>
      <c r="S92" s="291" t="e">
        <f>#REF!</f>
        <v>#REF!</v>
      </c>
      <c r="T92" s="115"/>
      <c r="V92" s="216">
        <f>M92</f>
        <v>3</v>
      </c>
      <c r="W92" s="192">
        <f>重み!D89</f>
        <v>0</v>
      </c>
      <c r="X92" s="250"/>
      <c r="Y92" s="192">
        <f>重み!E89</f>
        <v>0</v>
      </c>
      <c r="Z92" s="166"/>
      <c r="AA92" s="116"/>
      <c r="AB92" s="145">
        <f>重み!M89</f>
        <v>0</v>
      </c>
      <c r="AC92" s="130"/>
      <c r="AD92" s="145">
        <f>重み!N89</f>
        <v>0</v>
      </c>
      <c r="AP92" s="757">
        <f t="shared" si="12"/>
        <v>0</v>
      </c>
    </row>
    <row r="93" spans="2:48" ht="14.25" thickBot="1">
      <c r="B93" s="195"/>
      <c r="C93" s="196">
        <v>2.4</v>
      </c>
      <c r="D93" s="242" t="s">
        <v>19</v>
      </c>
      <c r="E93" s="243"/>
      <c r="F93" s="244"/>
      <c r="H93" s="184"/>
      <c r="I93" s="185"/>
      <c r="J93" s="185"/>
      <c r="K93" s="185"/>
      <c r="L93" s="186"/>
      <c r="M93" s="1053">
        <v>3</v>
      </c>
      <c r="N93" s="1029">
        <v>0.2</v>
      </c>
      <c r="O93" s="1061">
        <v>0</v>
      </c>
      <c r="P93" s="1030">
        <v>0</v>
      </c>
      <c r="Q93" s="190"/>
      <c r="R93" s="116"/>
      <c r="S93" s="115"/>
      <c r="T93" s="115"/>
      <c r="V93" s="191">
        <f>SUMPRODUCT(V94:V98,W94:W98)</f>
        <v>3.0000000000000004</v>
      </c>
      <c r="W93" s="192">
        <f>重み!D90</f>
        <v>0.2</v>
      </c>
      <c r="X93" s="191">
        <f>SUMPRODUCT(X94:X98,Y94:Y98)</f>
        <v>0</v>
      </c>
      <c r="Y93" s="192">
        <f>重み!E90</f>
        <v>0</v>
      </c>
      <c r="Z93" s="166"/>
      <c r="AA93" s="116"/>
      <c r="AB93" s="145">
        <f>重み!M90</f>
        <v>0.2</v>
      </c>
      <c r="AC93" s="130"/>
      <c r="AD93" s="145">
        <f>重み!N90</f>
        <v>0</v>
      </c>
      <c r="AP93" s="757">
        <f t="shared" si="12"/>
        <v>0</v>
      </c>
      <c r="AT93"/>
      <c r="AU93"/>
      <c r="AV93"/>
    </row>
    <row r="94" spans="2:48">
      <c r="B94" s="195"/>
      <c r="C94" s="248"/>
      <c r="D94" s="208">
        <v>1</v>
      </c>
      <c r="E94" s="198" t="s">
        <v>20</v>
      </c>
      <c r="F94" s="249"/>
      <c r="H94" s="1302"/>
      <c r="I94" s="1303"/>
      <c r="J94" s="1303"/>
      <c r="K94" s="1303"/>
      <c r="L94" s="1305"/>
      <c r="M94" s="1034">
        <v>3</v>
      </c>
      <c r="N94" s="1062">
        <v>0.2</v>
      </c>
      <c r="O94" s="1063">
        <v>0</v>
      </c>
      <c r="P94" s="1030">
        <v>0</v>
      </c>
      <c r="Q94" s="190"/>
      <c r="R94" s="116"/>
      <c r="S94" s="284" t="e">
        <f>IF(#REF!="対象外",0,#REF!)</f>
        <v>#REF!</v>
      </c>
      <c r="T94" s="115"/>
      <c r="V94" s="216">
        <f>M94</f>
        <v>3</v>
      </c>
      <c r="W94" s="192">
        <f>重み!D91</f>
        <v>0.2</v>
      </c>
      <c r="X94" s="261"/>
      <c r="Y94" s="192">
        <f>重み!E91</f>
        <v>0</v>
      </c>
      <c r="Z94" s="166"/>
      <c r="AA94" s="116"/>
      <c r="AB94" s="145">
        <f>重み!M91</f>
        <v>0.2</v>
      </c>
      <c r="AC94" s="130"/>
      <c r="AD94" s="145">
        <f>重み!N91</f>
        <v>0</v>
      </c>
      <c r="AP94" s="757">
        <f t="shared" si="12"/>
        <v>0</v>
      </c>
    </row>
    <row r="95" spans="2:48">
      <c r="B95" s="195"/>
      <c r="C95" s="248"/>
      <c r="D95" s="208">
        <v>2</v>
      </c>
      <c r="E95" s="198" t="s">
        <v>21</v>
      </c>
      <c r="F95" s="249"/>
      <c r="H95" s="1302"/>
      <c r="I95" s="1303"/>
      <c r="J95" s="1303"/>
      <c r="K95" s="1303"/>
      <c r="L95" s="1305"/>
      <c r="M95" s="1037">
        <v>3</v>
      </c>
      <c r="N95" s="1062">
        <v>0.2</v>
      </c>
      <c r="O95" s="1063">
        <v>0</v>
      </c>
      <c r="P95" s="1030">
        <v>0</v>
      </c>
      <c r="Q95" s="190"/>
      <c r="R95" s="116"/>
      <c r="S95" s="315" t="e">
        <f>IF(#REF!="対象外",0,#REF!)</f>
        <v>#REF!</v>
      </c>
      <c r="T95" s="115"/>
      <c r="V95" s="216">
        <f>M95</f>
        <v>3</v>
      </c>
      <c r="W95" s="192">
        <f>重み!D92</f>
        <v>0.2</v>
      </c>
      <c r="X95" s="261"/>
      <c r="Y95" s="192">
        <f>重み!E92</f>
        <v>0</v>
      </c>
      <c r="Z95" s="166"/>
      <c r="AA95" s="116"/>
      <c r="AB95" s="145">
        <f>重み!M92</f>
        <v>0.2</v>
      </c>
      <c r="AC95" s="130"/>
      <c r="AD95" s="145">
        <f>重み!N92</f>
        <v>0</v>
      </c>
      <c r="AP95" s="757">
        <f t="shared" si="12"/>
        <v>0</v>
      </c>
    </row>
    <row r="96" spans="2:48">
      <c r="B96" s="195"/>
      <c r="C96" s="248"/>
      <c r="D96" s="208">
        <v>3</v>
      </c>
      <c r="E96" s="198" t="s">
        <v>22</v>
      </c>
      <c r="F96" s="249"/>
      <c r="H96" s="1302"/>
      <c r="I96" s="1303"/>
      <c r="J96" s="1303"/>
      <c r="K96" s="1303"/>
      <c r="L96" s="1305"/>
      <c r="M96" s="1037">
        <v>3</v>
      </c>
      <c r="N96" s="1062">
        <v>0.2</v>
      </c>
      <c r="O96" s="1063">
        <v>0</v>
      </c>
      <c r="P96" s="1030">
        <v>0</v>
      </c>
      <c r="Q96" s="190"/>
      <c r="R96" s="116"/>
      <c r="S96" s="315" t="e">
        <f>IF(#REF!="対象外",0,#REF!)</f>
        <v>#REF!</v>
      </c>
      <c r="T96" s="329"/>
      <c r="V96" s="216">
        <f>M96</f>
        <v>3</v>
      </c>
      <c r="W96" s="192">
        <f>重み!D93</f>
        <v>0.2</v>
      </c>
      <c r="X96" s="261"/>
      <c r="Y96" s="192">
        <f>重み!E93</f>
        <v>0</v>
      </c>
      <c r="Z96" s="166"/>
      <c r="AA96" s="116"/>
      <c r="AB96" s="145">
        <f>重み!M93</f>
        <v>0.2</v>
      </c>
      <c r="AC96" s="130"/>
      <c r="AD96" s="145">
        <f>重み!N93</f>
        <v>0</v>
      </c>
      <c r="AP96" s="757">
        <f t="shared" si="12"/>
        <v>0</v>
      </c>
    </row>
    <row r="97" spans="2:58">
      <c r="B97" s="195"/>
      <c r="C97" s="248"/>
      <c r="D97" s="208">
        <v>4</v>
      </c>
      <c r="E97" s="198" t="s">
        <v>263</v>
      </c>
      <c r="F97" s="249"/>
      <c r="H97" s="1302"/>
      <c r="I97" s="1303"/>
      <c r="J97" s="1303"/>
      <c r="K97" s="1303"/>
      <c r="L97" s="1305"/>
      <c r="M97" s="1037">
        <v>3</v>
      </c>
      <c r="N97" s="1062">
        <v>0.2</v>
      </c>
      <c r="O97" s="1063">
        <v>0</v>
      </c>
      <c r="P97" s="1030">
        <v>0</v>
      </c>
      <c r="Q97" s="190"/>
      <c r="R97" s="116"/>
      <c r="S97" s="315" t="e">
        <f>IF(#REF!="対象外",0,#REF!)</f>
        <v>#REF!</v>
      </c>
      <c r="T97" s="329"/>
      <c r="V97" s="216">
        <f>M97</f>
        <v>3</v>
      </c>
      <c r="W97" s="192">
        <f>重み!D94</f>
        <v>0.2</v>
      </c>
      <c r="X97" s="261"/>
      <c r="Y97" s="192">
        <f>重み!E94</f>
        <v>0</v>
      </c>
      <c r="Z97" s="166"/>
      <c r="AA97" s="116"/>
      <c r="AB97" s="145">
        <f>重み!M94</f>
        <v>0.2</v>
      </c>
      <c r="AC97" s="130"/>
      <c r="AD97" s="145">
        <f>重み!N94</f>
        <v>0</v>
      </c>
      <c r="AP97" s="757">
        <f t="shared" si="12"/>
        <v>0</v>
      </c>
    </row>
    <row r="98" spans="2:58" ht="14.25" thickBot="1">
      <c r="B98" s="330"/>
      <c r="C98" s="270"/>
      <c r="D98" s="208">
        <v>5</v>
      </c>
      <c r="E98" s="198" t="s">
        <v>264</v>
      </c>
      <c r="F98" s="249"/>
      <c r="H98" s="1302"/>
      <c r="I98" s="1303"/>
      <c r="J98" s="1303"/>
      <c r="K98" s="1303"/>
      <c r="L98" s="1305"/>
      <c r="M98" s="1035">
        <v>3</v>
      </c>
      <c r="N98" s="1068">
        <v>0.2</v>
      </c>
      <c r="O98" s="1069">
        <v>0</v>
      </c>
      <c r="P98" s="1060">
        <v>0</v>
      </c>
      <c r="Q98" s="311"/>
      <c r="R98" s="116"/>
      <c r="S98" s="291" t="e">
        <f>IF(#REF!="対象外",0,#REF!)</f>
        <v>#REF!</v>
      </c>
      <c r="T98" s="329"/>
      <c r="V98" s="216">
        <f>M98</f>
        <v>3</v>
      </c>
      <c r="W98" s="192">
        <f>重み!D95</f>
        <v>0.2</v>
      </c>
      <c r="X98" s="261"/>
      <c r="Y98" s="192">
        <f>重み!E95</f>
        <v>0</v>
      </c>
      <c r="Z98" s="166"/>
      <c r="AA98" s="116"/>
      <c r="AB98" s="145">
        <f>重み!M95</f>
        <v>0.2</v>
      </c>
      <c r="AC98" s="130"/>
      <c r="AD98" s="145">
        <f>重み!N95</f>
        <v>0</v>
      </c>
      <c r="AP98" s="757">
        <f t="shared" si="12"/>
        <v>0</v>
      </c>
    </row>
    <row r="99" spans="2:58" hidden="1">
      <c r="B99" s="195"/>
      <c r="C99" s="333"/>
      <c r="D99" s="334"/>
      <c r="E99" s="335"/>
      <c r="F99" s="183"/>
      <c r="H99" s="184"/>
      <c r="I99" s="185"/>
      <c r="J99" s="185"/>
      <c r="K99" s="185"/>
      <c r="L99" s="186"/>
      <c r="M99" s="1070">
        <v>0</v>
      </c>
      <c r="N99" s="1029">
        <v>0</v>
      </c>
      <c r="O99" s="1063">
        <v>0</v>
      </c>
      <c r="P99" s="1030">
        <v>0</v>
      </c>
      <c r="Q99" s="190"/>
      <c r="R99" s="116"/>
      <c r="S99" s="321"/>
      <c r="T99" s="115"/>
      <c r="V99" s="261"/>
      <c r="W99" s="192">
        <f>重み!D96</f>
        <v>0</v>
      </c>
      <c r="X99" s="261"/>
      <c r="Y99" s="192">
        <f>重み!E96</f>
        <v>0</v>
      </c>
      <c r="Z99" s="166"/>
      <c r="AA99" s="116"/>
      <c r="AB99" s="145">
        <f>重み!M96</f>
        <v>0</v>
      </c>
      <c r="AC99" s="130"/>
      <c r="AD99" s="145">
        <f>重み!N96</f>
        <v>0</v>
      </c>
      <c r="AP99" s="757">
        <f t="shared" si="12"/>
        <v>0</v>
      </c>
    </row>
    <row r="100" spans="2:58">
      <c r="B100" s="316">
        <v>3</v>
      </c>
      <c r="C100" s="337" t="s">
        <v>265</v>
      </c>
      <c r="D100" s="337"/>
      <c r="E100" s="337"/>
      <c r="F100" s="244"/>
      <c r="H100" s="234"/>
      <c r="I100" s="235"/>
      <c r="J100" s="235"/>
      <c r="K100" s="235"/>
      <c r="L100" s="236"/>
      <c r="M100" s="1071">
        <v>3.6</v>
      </c>
      <c r="N100" s="1040">
        <v>0.3</v>
      </c>
      <c r="O100" s="1071">
        <v>0</v>
      </c>
      <c r="P100" s="1041">
        <v>0</v>
      </c>
      <c r="Q100" s="240">
        <f>ROUNDDOWN(Z100,1)</f>
        <v>3.6</v>
      </c>
      <c r="R100" s="116"/>
      <c r="S100" s="339"/>
      <c r="T100" s="116"/>
      <c r="V100" s="191">
        <f>V101*W101+V104*W104+V105*W105</f>
        <v>3.6</v>
      </c>
      <c r="W100" s="192">
        <f>重み!D97</f>
        <v>0.3</v>
      </c>
      <c r="X100" s="191">
        <f>X101*Y101+X104*Y104+X105*Y105</f>
        <v>0</v>
      </c>
      <c r="Y100" s="193">
        <f>SUM(Y101,Y104,Y105)</f>
        <v>0</v>
      </c>
      <c r="Z100" s="166">
        <f>IF(X100=0,V100,IF(V100=0,X100,V100*AB$6+X100*AD$6))</f>
        <v>3.6</v>
      </c>
      <c r="AA100" s="116"/>
      <c r="AB100" s="145">
        <f>重み!M97</f>
        <v>0.3</v>
      </c>
      <c r="AC100" s="130"/>
      <c r="AD100" s="194">
        <f>SUM(AD101,AD104,AD105)</f>
        <v>0</v>
      </c>
      <c r="AF100" s="728">
        <v>3</v>
      </c>
      <c r="AG100" s="728"/>
      <c r="AH100" s="728"/>
      <c r="AI100" s="728"/>
      <c r="AJ100" s="728"/>
      <c r="AK100" s="728">
        <v>3</v>
      </c>
      <c r="AL100" s="728"/>
      <c r="AM100" s="728"/>
      <c r="AN100" s="728"/>
      <c r="AO100" s="728"/>
      <c r="AP100" s="725">
        <f t="shared" si="12"/>
        <v>3</v>
      </c>
      <c r="AQ100" s="430">
        <f>N100</f>
        <v>0.3</v>
      </c>
      <c r="AR100" s="240"/>
      <c r="AS100" s="699"/>
      <c r="AT100" s="724">
        <f>SUMPRODUCT($AW$7:$BF$7,AF100:AO100)/AV100</f>
        <v>3</v>
      </c>
      <c r="AV100" s="723">
        <f>SUMPRODUCT($AW$7:$BF$7,AW100:BF100)</f>
        <v>1</v>
      </c>
      <c r="AW100" s="709">
        <f t="shared" ref="AW100:BF100" si="15">IF(AF100&gt;0,1,0)</f>
        <v>1</v>
      </c>
      <c r="AX100" s="709">
        <f t="shared" si="15"/>
        <v>0</v>
      </c>
      <c r="AY100" s="709">
        <f t="shared" si="15"/>
        <v>0</v>
      </c>
      <c r="AZ100" s="709">
        <f t="shared" si="15"/>
        <v>0</v>
      </c>
      <c r="BA100" s="709">
        <f t="shared" si="15"/>
        <v>0</v>
      </c>
      <c r="BB100" s="709">
        <f t="shared" si="15"/>
        <v>1</v>
      </c>
      <c r="BC100" s="709">
        <f t="shared" si="15"/>
        <v>0</v>
      </c>
      <c r="BD100" s="709">
        <f t="shared" si="15"/>
        <v>0</v>
      </c>
      <c r="BE100" s="709">
        <f t="shared" si="15"/>
        <v>0</v>
      </c>
      <c r="BF100" s="709">
        <f t="shared" si="15"/>
        <v>0</v>
      </c>
    </row>
    <row r="101" spans="2:58" ht="14.25" thickBot="1">
      <c r="B101" s="271"/>
      <c r="C101" s="196">
        <v>3.1</v>
      </c>
      <c r="D101" s="242" t="s">
        <v>266</v>
      </c>
      <c r="E101" s="197"/>
      <c r="F101" s="244"/>
      <c r="H101" s="184"/>
      <c r="I101" s="185"/>
      <c r="J101" s="185"/>
      <c r="K101" s="185"/>
      <c r="L101" s="186"/>
      <c r="M101" s="1053">
        <v>5</v>
      </c>
      <c r="N101" s="1029">
        <v>0.3</v>
      </c>
      <c r="O101" s="1051">
        <v>0</v>
      </c>
      <c r="P101" s="1030">
        <v>0</v>
      </c>
      <c r="Q101" s="190"/>
      <c r="R101" s="116"/>
      <c r="S101" s="318"/>
      <c r="T101" s="116"/>
      <c r="V101" s="191">
        <f>SUMPRODUCT(V102:V103,W102:W103)</f>
        <v>5</v>
      </c>
      <c r="W101" s="192">
        <f>重み!D98</f>
        <v>0.3</v>
      </c>
      <c r="X101" s="191">
        <f>SUMPRODUCT(X102:X103,Y102:Y103)</f>
        <v>0</v>
      </c>
      <c r="Y101" s="192">
        <f>重み!E98</f>
        <v>0</v>
      </c>
      <c r="Z101" s="166"/>
      <c r="AA101" s="116"/>
      <c r="AB101" s="145">
        <f>重み!M98</f>
        <v>0.3</v>
      </c>
      <c r="AC101" s="130"/>
      <c r="AD101" s="145">
        <f>重み!N98</f>
        <v>0</v>
      </c>
    </row>
    <row r="102" spans="2:58">
      <c r="B102" s="271"/>
      <c r="C102" s="248"/>
      <c r="D102" s="208">
        <v>1</v>
      </c>
      <c r="E102" s="198" t="s">
        <v>267</v>
      </c>
      <c r="F102" s="249"/>
      <c r="H102" s="1302"/>
      <c r="I102" s="1303"/>
      <c r="J102" s="1303"/>
      <c r="K102" s="1303"/>
      <c r="L102" s="1305"/>
      <c r="M102" s="1034">
        <v>5</v>
      </c>
      <c r="N102" s="1033">
        <v>0.6</v>
      </c>
      <c r="O102" s="1034">
        <v>3</v>
      </c>
      <c r="P102" s="1033">
        <v>0</v>
      </c>
      <c r="Q102" s="190"/>
      <c r="R102" s="116"/>
      <c r="S102" s="329" t="e">
        <f>IF(#REF!="対象外",0,#REF!)</f>
        <v>#REF!</v>
      </c>
      <c r="T102" s="215" t="e">
        <f>#REF!</f>
        <v>#REF!</v>
      </c>
      <c r="V102" s="216">
        <f>M102</f>
        <v>5</v>
      </c>
      <c r="W102" s="192">
        <f>重み!D99</f>
        <v>0.6</v>
      </c>
      <c r="X102" s="216">
        <f>O102</f>
        <v>3</v>
      </c>
      <c r="Y102" s="192">
        <f>重み!E99</f>
        <v>0</v>
      </c>
      <c r="Z102" s="166"/>
      <c r="AA102" s="116"/>
      <c r="AB102" s="145">
        <f>重み!M99</f>
        <v>0.6</v>
      </c>
      <c r="AC102" s="130"/>
      <c r="AD102" s="145">
        <f>重み!N99</f>
        <v>0</v>
      </c>
    </row>
    <row r="103" spans="2:58">
      <c r="B103" s="271"/>
      <c r="C103" s="248"/>
      <c r="D103" s="340">
        <v>2</v>
      </c>
      <c r="E103" s="197" t="s">
        <v>268</v>
      </c>
      <c r="F103" s="244"/>
      <c r="H103" s="1302"/>
      <c r="I103" s="1303"/>
      <c r="J103" s="1303"/>
      <c r="K103" s="1303"/>
      <c r="L103" s="1305"/>
      <c r="M103" s="1037">
        <v>5</v>
      </c>
      <c r="N103" s="1033">
        <v>0.4</v>
      </c>
      <c r="O103" s="1037">
        <v>3</v>
      </c>
      <c r="P103" s="1033">
        <v>0</v>
      </c>
      <c r="Q103" s="190"/>
      <c r="R103" s="116"/>
      <c r="S103" s="329" t="e">
        <f>IF(#REF!="対象外",0,#REF!)</f>
        <v>#REF!</v>
      </c>
      <c r="T103" s="228" t="e">
        <f>#REF!</f>
        <v>#REF!</v>
      </c>
      <c r="V103" s="216">
        <f>M103</f>
        <v>5</v>
      </c>
      <c r="W103" s="192">
        <f>重み!D100</f>
        <v>0.4</v>
      </c>
      <c r="X103" s="216">
        <f>O103</f>
        <v>3</v>
      </c>
      <c r="Y103" s="192">
        <f>重み!E100</f>
        <v>0</v>
      </c>
      <c r="Z103" s="166"/>
      <c r="AA103" s="116"/>
      <c r="AB103" s="145">
        <f>重み!M100</f>
        <v>0.4</v>
      </c>
      <c r="AC103" s="130"/>
      <c r="AD103" s="145">
        <f>重み!N100</f>
        <v>0</v>
      </c>
    </row>
    <row r="104" spans="2:58" ht="14.25" thickBot="1">
      <c r="B104" s="271"/>
      <c r="C104" s="230">
        <v>3.2</v>
      </c>
      <c r="D104" s="341" t="s">
        <v>269</v>
      </c>
      <c r="E104" s="198"/>
      <c r="F104" s="249"/>
      <c r="H104" s="1302"/>
      <c r="I104" s="1303"/>
      <c r="J104" s="1303"/>
      <c r="K104" s="1303"/>
      <c r="L104" s="1305"/>
      <c r="M104" s="1038">
        <v>3</v>
      </c>
      <c r="N104" s="1033">
        <v>0.3</v>
      </c>
      <c r="O104" s="1038">
        <v>3</v>
      </c>
      <c r="P104" s="1033">
        <v>0</v>
      </c>
      <c r="Q104" s="190"/>
      <c r="R104" s="116"/>
      <c r="S104" s="329" t="e">
        <f>IF(#REF!="対象外",0,#REF!)</f>
        <v>#REF!</v>
      </c>
      <c r="T104" s="221" t="e">
        <f>#REF!</f>
        <v>#REF!</v>
      </c>
      <c r="V104" s="216">
        <f>M104</f>
        <v>3</v>
      </c>
      <c r="W104" s="192">
        <f>重み!D101</f>
        <v>0.3</v>
      </c>
      <c r="X104" s="216">
        <f>O104</f>
        <v>3</v>
      </c>
      <c r="Y104" s="192">
        <f>重み!E101</f>
        <v>0</v>
      </c>
      <c r="Z104" s="166"/>
      <c r="AA104" s="116"/>
      <c r="AB104" s="145">
        <f>重み!M101</f>
        <v>0.3</v>
      </c>
      <c r="AC104" s="130"/>
      <c r="AD104" s="145">
        <f>重み!N101</f>
        <v>0</v>
      </c>
    </row>
    <row r="105" spans="2:58" ht="14.25" thickBot="1">
      <c r="B105" s="271"/>
      <c r="C105" s="222">
        <v>3.3</v>
      </c>
      <c r="D105" s="242" t="s">
        <v>270</v>
      </c>
      <c r="E105" s="197"/>
      <c r="F105" s="244"/>
      <c r="H105" s="184"/>
      <c r="I105" s="185"/>
      <c r="J105" s="185"/>
      <c r="K105" s="185"/>
      <c r="L105" s="186"/>
      <c r="M105" s="1053">
        <v>3</v>
      </c>
      <c r="N105" s="1029">
        <v>0.4</v>
      </c>
      <c r="O105" s="1051">
        <v>0</v>
      </c>
      <c r="P105" s="1030">
        <v>0</v>
      </c>
      <c r="Q105" s="190"/>
      <c r="R105" s="116"/>
      <c r="S105" s="321"/>
      <c r="T105" s="116"/>
      <c r="V105" s="191">
        <f>SUMPRODUCT(V106:V111,W106:W111)</f>
        <v>3.0000000000000004</v>
      </c>
      <c r="W105" s="192">
        <f>重み!D102</f>
        <v>0.4</v>
      </c>
      <c r="X105" s="191">
        <f>SUMPRODUCT(X106:X111,Y106:Y111)</f>
        <v>0</v>
      </c>
      <c r="Y105" s="192">
        <f>重み!E102</f>
        <v>0</v>
      </c>
      <c r="Z105" s="166"/>
      <c r="AA105" s="116"/>
      <c r="AB105" s="145">
        <f>重み!M102</f>
        <v>0.4</v>
      </c>
      <c r="AC105" s="130"/>
      <c r="AD105" s="145">
        <f>重み!N102</f>
        <v>0</v>
      </c>
    </row>
    <row r="106" spans="2:58">
      <c r="B106" s="271"/>
      <c r="C106" s="248"/>
      <c r="D106" s="208">
        <v>1</v>
      </c>
      <c r="E106" s="198" t="s">
        <v>434</v>
      </c>
      <c r="F106" s="249"/>
      <c r="H106" s="1302"/>
      <c r="I106" s="1303"/>
      <c r="J106" s="1303"/>
      <c r="K106" s="1303"/>
      <c r="L106" s="1305"/>
      <c r="M106" s="1034">
        <v>3</v>
      </c>
      <c r="N106" s="1062">
        <v>0.2</v>
      </c>
      <c r="O106" s="1063">
        <v>0</v>
      </c>
      <c r="P106" s="1030">
        <v>0</v>
      </c>
      <c r="Q106" s="190"/>
      <c r="R106" s="116"/>
      <c r="S106" s="284" t="e">
        <f>IF(#REF!="対象外",0,#REF!)</f>
        <v>#REF!</v>
      </c>
      <c r="T106" s="116"/>
      <c r="V106" s="216">
        <f t="shared" ref="V106:V111" si="16">M106</f>
        <v>3</v>
      </c>
      <c r="W106" s="192">
        <f>重み!D103</f>
        <v>0.2</v>
      </c>
      <c r="X106" s="261"/>
      <c r="Y106" s="192">
        <f>重み!E103</f>
        <v>0</v>
      </c>
      <c r="Z106" s="166"/>
      <c r="AA106" s="116"/>
      <c r="AB106" s="145">
        <f>重み!M103</f>
        <v>0.2</v>
      </c>
      <c r="AC106" s="130"/>
      <c r="AD106" s="145">
        <f>重み!N103</f>
        <v>0</v>
      </c>
    </row>
    <row r="107" spans="2:58">
      <c r="B107" s="271"/>
      <c r="C107" s="248"/>
      <c r="D107" s="340">
        <v>2</v>
      </c>
      <c r="E107" s="197" t="s">
        <v>271</v>
      </c>
      <c r="F107" s="244"/>
      <c r="H107" s="1302"/>
      <c r="I107" s="1303"/>
      <c r="J107" s="1303"/>
      <c r="K107" s="1303"/>
      <c r="L107" s="1305"/>
      <c r="M107" s="1037">
        <v>3</v>
      </c>
      <c r="N107" s="1062">
        <v>0.2</v>
      </c>
      <c r="O107" s="1063">
        <v>0</v>
      </c>
      <c r="P107" s="1030">
        <v>0</v>
      </c>
      <c r="Q107" s="190"/>
      <c r="R107" s="116"/>
      <c r="S107" s="315" t="e">
        <f>IF(#REF!="対象外",0,#REF!)</f>
        <v>#REF!</v>
      </c>
      <c r="T107" s="116"/>
      <c r="V107" s="216">
        <f t="shared" si="16"/>
        <v>3</v>
      </c>
      <c r="W107" s="192">
        <f>重み!D104</f>
        <v>0.2</v>
      </c>
      <c r="X107" s="261"/>
      <c r="Y107" s="192">
        <f>重み!E104</f>
        <v>0</v>
      </c>
      <c r="Z107" s="166"/>
      <c r="AA107" s="116"/>
      <c r="AB107" s="145">
        <f>重み!M104</f>
        <v>0.2</v>
      </c>
      <c r="AC107" s="130"/>
      <c r="AD107" s="145">
        <f>重み!N104</f>
        <v>0</v>
      </c>
    </row>
    <row r="108" spans="2:58">
      <c r="B108" s="271"/>
      <c r="C108" s="248"/>
      <c r="D108" s="208">
        <v>3</v>
      </c>
      <c r="E108" s="198" t="s">
        <v>272</v>
      </c>
      <c r="F108" s="249"/>
      <c r="H108" s="1302"/>
      <c r="I108" s="1303"/>
      <c r="J108" s="1303"/>
      <c r="K108" s="1303"/>
      <c r="L108" s="1305"/>
      <c r="M108" s="1037">
        <v>3</v>
      </c>
      <c r="N108" s="1062">
        <v>0.1</v>
      </c>
      <c r="O108" s="1063">
        <v>0</v>
      </c>
      <c r="P108" s="1030">
        <v>0</v>
      </c>
      <c r="Q108" s="190"/>
      <c r="R108" s="116"/>
      <c r="S108" s="315" t="e">
        <f>IF(#REF!="対象外",0,#REF!)</f>
        <v>#REF!</v>
      </c>
      <c r="T108" s="116"/>
      <c r="V108" s="216">
        <f t="shared" si="16"/>
        <v>3</v>
      </c>
      <c r="W108" s="192">
        <f>重み!D105</f>
        <v>0.1</v>
      </c>
      <c r="X108" s="261"/>
      <c r="Y108" s="192">
        <f>重み!E105</f>
        <v>0</v>
      </c>
      <c r="Z108" s="166"/>
      <c r="AA108" s="116"/>
      <c r="AB108" s="145">
        <f>重み!M105</f>
        <v>0.1</v>
      </c>
      <c r="AC108" s="130"/>
      <c r="AD108" s="145">
        <f>重み!N105</f>
        <v>0</v>
      </c>
    </row>
    <row r="109" spans="2:58">
      <c r="B109" s="271"/>
      <c r="C109" s="248"/>
      <c r="D109" s="340">
        <v>4</v>
      </c>
      <c r="E109" s="197" t="s">
        <v>273</v>
      </c>
      <c r="F109" s="244"/>
      <c r="H109" s="1302"/>
      <c r="I109" s="1303"/>
      <c r="J109" s="1303"/>
      <c r="K109" s="1303"/>
      <c r="L109" s="1305"/>
      <c r="M109" s="1037">
        <v>3</v>
      </c>
      <c r="N109" s="1062">
        <v>0.1</v>
      </c>
      <c r="O109" s="1063">
        <v>0</v>
      </c>
      <c r="P109" s="1030">
        <v>0</v>
      </c>
      <c r="Q109" s="190"/>
      <c r="R109" s="116"/>
      <c r="S109" s="315" t="e">
        <f>IF(#REF!="対象外",0,#REF!)</f>
        <v>#REF!</v>
      </c>
      <c r="T109" s="116"/>
      <c r="V109" s="216">
        <f t="shared" si="16"/>
        <v>3</v>
      </c>
      <c r="W109" s="192">
        <f>重み!D106</f>
        <v>0.1</v>
      </c>
      <c r="X109" s="261"/>
      <c r="Y109" s="192">
        <f>重み!E106</f>
        <v>0</v>
      </c>
      <c r="Z109" s="166"/>
      <c r="AA109" s="116"/>
      <c r="AB109" s="145">
        <f>重み!M106</f>
        <v>0.1</v>
      </c>
      <c r="AC109" s="130"/>
      <c r="AD109" s="145">
        <f>重み!N106</f>
        <v>0</v>
      </c>
    </row>
    <row r="110" spans="2:58">
      <c r="B110" s="271"/>
      <c r="C110" s="248"/>
      <c r="D110" s="208">
        <v>5</v>
      </c>
      <c r="E110" s="198" t="s">
        <v>274</v>
      </c>
      <c r="F110" s="249"/>
      <c r="H110" s="1302"/>
      <c r="I110" s="1303"/>
      <c r="J110" s="1303"/>
      <c r="K110" s="1303"/>
      <c r="L110" s="1305"/>
      <c r="M110" s="1037">
        <v>3</v>
      </c>
      <c r="N110" s="1062">
        <v>0.2</v>
      </c>
      <c r="O110" s="1063">
        <v>0</v>
      </c>
      <c r="P110" s="1030">
        <v>0</v>
      </c>
      <c r="Q110" s="190"/>
      <c r="R110" s="116"/>
      <c r="S110" s="315" t="e">
        <f>IF(#REF!="対象外",0,#REF!)</f>
        <v>#REF!</v>
      </c>
      <c r="T110" s="116"/>
      <c r="V110" s="216">
        <f t="shared" si="16"/>
        <v>3</v>
      </c>
      <c r="W110" s="192">
        <f>重み!D107</f>
        <v>0.2</v>
      </c>
      <c r="X110" s="261"/>
      <c r="Y110" s="192">
        <f>重み!E107</f>
        <v>0</v>
      </c>
      <c r="Z110" s="166"/>
      <c r="AA110" s="116"/>
      <c r="AB110" s="145">
        <f>重み!M107</f>
        <v>0.2</v>
      </c>
      <c r="AC110" s="130"/>
      <c r="AD110" s="145">
        <f>重み!N107</f>
        <v>0</v>
      </c>
    </row>
    <row r="111" spans="2:58" ht="14.25" thickBot="1">
      <c r="B111" s="286"/>
      <c r="C111" s="342"/>
      <c r="D111" s="343">
        <v>6</v>
      </c>
      <c r="E111" s="288" t="s">
        <v>275</v>
      </c>
      <c r="F111" s="289"/>
      <c r="H111" s="1302"/>
      <c r="I111" s="1303"/>
      <c r="J111" s="1303"/>
      <c r="K111" s="1303"/>
      <c r="L111" s="1305"/>
      <c r="M111" s="1035">
        <v>3</v>
      </c>
      <c r="N111" s="1072">
        <v>0.2</v>
      </c>
      <c r="O111" s="1073">
        <v>0</v>
      </c>
      <c r="P111" s="1074">
        <v>0</v>
      </c>
      <c r="Q111" s="290"/>
      <c r="R111" s="116"/>
      <c r="S111" s="291" t="e">
        <f>IF(#REF!="対象外",0,#REF!)</f>
        <v>#REF!</v>
      </c>
      <c r="T111" s="116"/>
      <c r="V111" s="216">
        <f t="shared" si="16"/>
        <v>3</v>
      </c>
      <c r="W111" s="192">
        <f>重み!D108</f>
        <v>0.2</v>
      </c>
      <c r="X111" s="261"/>
      <c r="Y111" s="192">
        <f>重み!E108</f>
        <v>0</v>
      </c>
      <c r="Z111" s="166"/>
      <c r="AA111" s="116"/>
      <c r="AB111" s="145">
        <f>重み!M108</f>
        <v>0.2</v>
      </c>
      <c r="AC111" s="130"/>
      <c r="AD111" s="145">
        <f>重み!N108</f>
        <v>0</v>
      </c>
    </row>
    <row r="112" spans="2:58" ht="15.75" thickBot="1">
      <c r="B112" s="292" t="s">
        <v>435</v>
      </c>
      <c r="C112" s="347" t="s">
        <v>436</v>
      </c>
      <c r="D112" s="347"/>
      <c r="E112" s="347"/>
      <c r="F112" s="348"/>
      <c r="H112" s="296"/>
      <c r="I112" s="297"/>
      <c r="J112" s="297"/>
      <c r="K112" s="297"/>
      <c r="L112" s="298"/>
      <c r="M112" s="1075">
        <v>0</v>
      </c>
      <c r="N112" s="1056">
        <v>0.3</v>
      </c>
      <c r="O112" s="1057">
        <v>0</v>
      </c>
      <c r="P112" s="1058">
        <v>0</v>
      </c>
      <c r="Q112" s="303">
        <f>ROUNDDOWN(Z112,1)</f>
        <v>1.1000000000000001</v>
      </c>
      <c r="R112" s="116"/>
      <c r="S112" s="241"/>
      <c r="T112" s="116"/>
      <c r="V112" s="261"/>
      <c r="W112" s="177">
        <f>重み!D109</f>
        <v>0.3</v>
      </c>
      <c r="X112" s="261"/>
      <c r="Y112" s="177"/>
      <c r="Z112" s="166">
        <f>Z113*W113+Z116*W116+Z117*W117</f>
        <v>1.1499999999999999</v>
      </c>
      <c r="AA112" s="116"/>
      <c r="AB112" s="145">
        <f>重み!M109</f>
        <v>0.3</v>
      </c>
      <c r="AC112" s="130"/>
      <c r="AD112" s="145">
        <f>重み!N109</f>
        <v>0</v>
      </c>
      <c r="AF112" s="755"/>
      <c r="AG112" s="741"/>
      <c r="AH112" s="741"/>
      <c r="AI112" s="741"/>
      <c r="AJ112" s="741"/>
      <c r="AK112" s="741"/>
      <c r="AL112" s="741"/>
      <c r="AM112" s="741"/>
      <c r="AN112" s="741"/>
      <c r="AO112" s="742"/>
      <c r="AP112" s="743"/>
      <c r="AQ112" s="744">
        <f>N112</f>
        <v>0.3</v>
      </c>
      <c r="AR112" s="303">
        <f t="shared" ref="AR112" si="17">ROUNDDOWN(AT112,1)</f>
        <v>3</v>
      </c>
      <c r="AT112" s="724">
        <f>SUMPRODUCT(AQ113:AQ119,AT113:AT119)</f>
        <v>3</v>
      </c>
    </row>
    <row r="113" spans="2:58">
      <c r="B113" s="179">
        <v>1</v>
      </c>
      <c r="C113" s="305" t="s">
        <v>276</v>
      </c>
      <c r="D113" s="223"/>
      <c r="E113" s="223"/>
      <c r="F113" s="183"/>
      <c r="H113" s="1312"/>
      <c r="I113" s="1313"/>
      <c r="J113" s="1313"/>
      <c r="K113" s="1313"/>
      <c r="L113" s="1314"/>
      <c r="M113" s="1052">
        <v>1</v>
      </c>
      <c r="N113" s="1062">
        <v>0.3</v>
      </c>
      <c r="O113" s="1061">
        <v>0</v>
      </c>
      <c r="P113" s="1030">
        <v>0</v>
      </c>
      <c r="Q113" s="190">
        <f>ROUNDDOWN(Z113,1)</f>
        <v>1</v>
      </c>
      <c r="R113" s="116"/>
      <c r="S113" s="284" t="e">
        <f>IF(#REF!="対象外",0,#REF!)</f>
        <v>#REF!</v>
      </c>
      <c r="T113" s="116"/>
      <c r="V113" s="216">
        <f>M113</f>
        <v>1</v>
      </c>
      <c r="W113" s="192">
        <f>重み!D110</f>
        <v>0.3</v>
      </c>
      <c r="X113" s="261"/>
      <c r="Y113" s="192">
        <f>重み!E110</f>
        <v>0</v>
      </c>
      <c r="Z113" s="166">
        <f>IF(X113=0,V113,IF(V113=0,X113,V113*AB$6+X113*AD$6))</f>
        <v>1</v>
      </c>
      <c r="AA113" s="116"/>
      <c r="AB113" s="145">
        <f>重み!M110</f>
        <v>0.3</v>
      </c>
      <c r="AC113" s="130"/>
      <c r="AD113" s="145">
        <f>重み!N110</f>
        <v>0</v>
      </c>
      <c r="AF113" s="728">
        <v>3</v>
      </c>
      <c r="AG113" s="728"/>
      <c r="AH113" s="728"/>
      <c r="AI113" s="728"/>
      <c r="AJ113" s="728"/>
      <c r="AK113" s="728">
        <v>3</v>
      </c>
      <c r="AL113" s="728"/>
      <c r="AM113" s="728"/>
      <c r="AN113" s="728"/>
      <c r="AO113" s="728"/>
      <c r="AP113" s="725">
        <f t="shared" ref="AP113:AP117" si="18">ROUNDDOWN(AT113,1)</f>
        <v>3</v>
      </c>
      <c r="AQ113" s="430">
        <f>N113</f>
        <v>0.3</v>
      </c>
      <c r="AR113" s="240"/>
      <c r="AS113" s="699"/>
      <c r="AT113" s="724">
        <f>SUMPRODUCT($AW$7:$BF$7,AF113:AO113)/AV113</f>
        <v>3</v>
      </c>
      <c r="AV113" s="723">
        <f>SUMPRODUCT($AW$7:$BF$7,AW113:BF113)</f>
        <v>1</v>
      </c>
      <c r="AW113" s="709">
        <f t="shared" ref="AW113:BF117" si="19">IF(AF113&gt;0,1,0)</f>
        <v>1</v>
      </c>
      <c r="AX113" s="709">
        <f t="shared" si="19"/>
        <v>0</v>
      </c>
      <c r="AY113" s="709">
        <f t="shared" si="19"/>
        <v>0</v>
      </c>
      <c r="AZ113" s="709">
        <f t="shared" si="19"/>
        <v>0</v>
      </c>
      <c r="BA113" s="709">
        <f t="shared" si="19"/>
        <v>0</v>
      </c>
      <c r="BB113" s="709">
        <f t="shared" si="19"/>
        <v>1</v>
      </c>
      <c r="BC113" s="709">
        <f t="shared" si="19"/>
        <v>0</v>
      </c>
      <c r="BD113" s="709">
        <f t="shared" si="19"/>
        <v>0</v>
      </c>
      <c r="BE113" s="709">
        <f t="shared" si="19"/>
        <v>0</v>
      </c>
      <c r="BF113" s="709">
        <f t="shared" si="19"/>
        <v>0</v>
      </c>
    </row>
    <row r="114" spans="2:58" s="764" customFormat="1" hidden="1">
      <c r="B114" s="1260">
        <v>1</v>
      </c>
      <c r="C114" s="1261" t="s">
        <v>1274</v>
      </c>
      <c r="D114" s="1258"/>
      <c r="E114" s="198"/>
      <c r="F114" s="249"/>
      <c r="H114" s="1250"/>
      <c r="I114" s="1252"/>
      <c r="J114" s="1252"/>
      <c r="K114" s="1252"/>
      <c r="L114" s="1253"/>
      <c r="M114" s="1045"/>
      <c r="N114" s="1062">
        <v>0</v>
      </c>
      <c r="O114" s="1061">
        <v>0</v>
      </c>
      <c r="P114" s="1030">
        <v>0</v>
      </c>
      <c r="Q114" s="190">
        <v>0</v>
      </c>
      <c r="R114" s="116"/>
      <c r="S114" s="315"/>
      <c r="T114" s="116"/>
      <c r="V114" s="216"/>
      <c r="W114" s="192"/>
      <c r="X114" s="261"/>
      <c r="Y114" s="192"/>
      <c r="Z114" s="166"/>
      <c r="AA114" s="116"/>
      <c r="AB114" s="145"/>
      <c r="AC114" s="130"/>
      <c r="AD114" s="145"/>
      <c r="AF114" s="728"/>
      <c r="AG114" s="728"/>
      <c r="AH114" s="728"/>
      <c r="AI114" s="728"/>
      <c r="AJ114" s="728"/>
      <c r="AK114" s="728"/>
      <c r="AL114" s="728"/>
      <c r="AM114" s="728"/>
      <c r="AN114" s="728"/>
      <c r="AO114" s="728"/>
      <c r="AP114" s="725"/>
      <c r="AQ114" s="430"/>
      <c r="AR114" s="240"/>
      <c r="AT114" s="724"/>
      <c r="AV114" s="723"/>
      <c r="AW114" s="709"/>
      <c r="AX114" s="709"/>
      <c r="AY114" s="709"/>
      <c r="AZ114" s="709"/>
      <c r="BA114" s="709"/>
      <c r="BB114" s="709"/>
      <c r="BC114" s="709"/>
      <c r="BD114" s="709"/>
      <c r="BE114" s="709"/>
      <c r="BF114" s="709"/>
    </row>
    <row r="115" spans="2:58" s="764" customFormat="1" hidden="1">
      <c r="B115" s="1262"/>
      <c r="C115" s="1263">
        <v>1.1000000000000001</v>
      </c>
      <c r="D115" s="1264" t="s">
        <v>1275</v>
      </c>
      <c r="E115" s="359"/>
      <c r="F115" s="249"/>
      <c r="H115" s="390"/>
      <c r="I115" s="769"/>
      <c r="J115" s="769"/>
      <c r="K115" s="769"/>
      <c r="L115" s="1265"/>
      <c r="M115" s="1045">
        <v>100</v>
      </c>
      <c r="N115" s="1062">
        <v>0</v>
      </c>
      <c r="O115" s="1061">
        <v>0</v>
      </c>
      <c r="P115" s="1030">
        <v>0</v>
      </c>
      <c r="Q115" s="190"/>
      <c r="R115" s="116"/>
      <c r="S115" s="315"/>
      <c r="T115" s="116"/>
      <c r="V115" s="216"/>
      <c r="W115" s="192"/>
      <c r="X115" s="261"/>
      <c r="Y115" s="192"/>
      <c r="Z115" s="166"/>
      <c r="AA115" s="116"/>
      <c r="AB115" s="145"/>
      <c r="AC115" s="130"/>
      <c r="AD115" s="145"/>
      <c r="AF115" s="728"/>
      <c r="AG115" s="728"/>
      <c r="AH115" s="728"/>
      <c r="AI115" s="728"/>
      <c r="AJ115" s="728"/>
      <c r="AK115" s="728"/>
      <c r="AL115" s="728"/>
      <c r="AM115" s="728"/>
      <c r="AN115" s="728"/>
      <c r="AO115" s="728"/>
      <c r="AP115" s="725"/>
      <c r="AQ115" s="430"/>
      <c r="AR115" s="240"/>
      <c r="AT115" s="724"/>
      <c r="AV115" s="723"/>
      <c r="AW115" s="709"/>
      <c r="AX115" s="709"/>
      <c r="AY115" s="709"/>
      <c r="AZ115" s="709"/>
      <c r="BA115" s="709"/>
      <c r="BB115" s="709"/>
      <c r="BC115" s="709"/>
      <c r="BD115" s="709"/>
      <c r="BE115" s="709"/>
      <c r="BF115" s="709"/>
    </row>
    <row r="116" spans="2:58" ht="14.25" thickBot="1">
      <c r="B116" s="351">
        <v>2</v>
      </c>
      <c r="C116" s="352" t="s">
        <v>277</v>
      </c>
      <c r="D116" s="198"/>
      <c r="E116" s="198"/>
      <c r="F116" s="249"/>
      <c r="H116" s="1302"/>
      <c r="I116" s="1303"/>
      <c r="J116" s="1303"/>
      <c r="K116" s="1303"/>
      <c r="L116" s="1305"/>
      <c r="M116" s="1076">
        <v>1</v>
      </c>
      <c r="N116" s="1077">
        <v>0.4</v>
      </c>
      <c r="O116" s="1078">
        <v>0</v>
      </c>
      <c r="P116" s="1041">
        <v>0</v>
      </c>
      <c r="Q116" s="240">
        <f>ROUNDDOWN(Z116,1)</f>
        <v>1</v>
      </c>
      <c r="R116" s="116"/>
      <c r="S116" s="291" t="e">
        <f>IF(#REF!="対象外",0,#REF!)</f>
        <v>#REF!</v>
      </c>
      <c r="T116" s="116"/>
      <c r="V116" s="216">
        <f>M116</f>
        <v>1</v>
      </c>
      <c r="W116" s="192">
        <f>重み!D111</f>
        <v>0.4</v>
      </c>
      <c r="X116" s="261"/>
      <c r="Y116" s="192">
        <f>重み!E111</f>
        <v>0</v>
      </c>
      <c r="Z116" s="166">
        <f>IF(X116=0,V116,IF(V116=0,X116,V116*AB$6+X116*AD$6))</f>
        <v>1</v>
      </c>
      <c r="AA116" s="116"/>
      <c r="AB116" s="145">
        <f>重み!M111</f>
        <v>0.4</v>
      </c>
      <c r="AC116" s="130"/>
      <c r="AD116" s="145">
        <f>重み!N111</f>
        <v>0</v>
      </c>
      <c r="AF116" s="728">
        <v>3</v>
      </c>
      <c r="AG116" s="728"/>
      <c r="AH116" s="728"/>
      <c r="AI116" s="728"/>
      <c r="AJ116" s="728"/>
      <c r="AK116" s="728">
        <v>3</v>
      </c>
      <c r="AL116" s="728"/>
      <c r="AM116" s="728"/>
      <c r="AN116" s="728"/>
      <c r="AO116" s="728"/>
      <c r="AP116" s="725">
        <f t="shared" si="18"/>
        <v>3</v>
      </c>
      <c r="AQ116" s="430">
        <f>N116</f>
        <v>0.4</v>
      </c>
      <c r="AR116" s="240"/>
      <c r="AS116" s="699"/>
      <c r="AT116" s="724">
        <f>SUMPRODUCT($AW$7:$BF$7,AF116:AO116)/AV116</f>
        <v>3</v>
      </c>
      <c r="AV116" s="723">
        <f>SUMPRODUCT($AW$7:$BF$7,AW116:BF116)</f>
        <v>1</v>
      </c>
      <c r="AW116" s="709">
        <f t="shared" si="19"/>
        <v>1</v>
      </c>
      <c r="AX116" s="709">
        <f t="shared" si="19"/>
        <v>0</v>
      </c>
      <c r="AY116" s="709">
        <f t="shared" si="19"/>
        <v>0</v>
      </c>
      <c r="AZ116" s="709">
        <f t="shared" si="19"/>
        <v>0</v>
      </c>
      <c r="BA116" s="709">
        <f t="shared" si="19"/>
        <v>0</v>
      </c>
      <c r="BB116" s="709">
        <f t="shared" si="19"/>
        <v>1</v>
      </c>
      <c r="BC116" s="709">
        <f t="shared" si="19"/>
        <v>0</v>
      </c>
      <c r="BD116" s="709">
        <f t="shared" si="19"/>
        <v>0</v>
      </c>
      <c r="BE116" s="709">
        <f t="shared" si="19"/>
        <v>0</v>
      </c>
      <c r="BF116" s="709">
        <f t="shared" si="19"/>
        <v>0</v>
      </c>
    </row>
    <row r="117" spans="2:58" ht="14.25" thickBot="1">
      <c r="B117" s="316">
        <v>3</v>
      </c>
      <c r="C117" s="356" t="s">
        <v>278</v>
      </c>
      <c r="D117" s="209"/>
      <c r="E117" s="209"/>
      <c r="F117" s="282"/>
      <c r="H117" s="234"/>
      <c r="I117" s="235"/>
      <c r="J117" s="235"/>
      <c r="K117" s="235"/>
      <c r="L117" s="236"/>
      <c r="M117" s="1053">
        <v>1.5</v>
      </c>
      <c r="N117" s="1077">
        <v>0.3</v>
      </c>
      <c r="O117" s="1039">
        <v>0</v>
      </c>
      <c r="P117" s="1041">
        <v>0</v>
      </c>
      <c r="Q117" s="240">
        <f>ROUNDDOWN(Z117,1)</f>
        <v>1.5</v>
      </c>
      <c r="R117" s="116"/>
      <c r="S117" s="321"/>
      <c r="T117" s="116"/>
      <c r="V117" s="191">
        <f>V118*W118+V119*W119</f>
        <v>1.5</v>
      </c>
      <c r="W117" s="192">
        <f>重み!D112</f>
        <v>0.3</v>
      </c>
      <c r="X117" s="191">
        <f>X118*Y118+X119*Y119</f>
        <v>0</v>
      </c>
      <c r="Y117" s="192">
        <f>重み!E112</f>
        <v>0</v>
      </c>
      <c r="Z117" s="166">
        <f>IF(X117=0,V117,IF(V117=0,X117,V117*AB$6+X117*AD$6))</f>
        <v>1.5</v>
      </c>
      <c r="AA117" s="116"/>
      <c r="AB117" s="145">
        <f>重み!M112</f>
        <v>0.3</v>
      </c>
      <c r="AC117" s="130"/>
      <c r="AD117" s="145">
        <f>重み!N112</f>
        <v>0</v>
      </c>
      <c r="AF117" s="728">
        <v>3</v>
      </c>
      <c r="AG117" s="728"/>
      <c r="AH117" s="728"/>
      <c r="AI117" s="728"/>
      <c r="AJ117" s="728"/>
      <c r="AK117" s="728">
        <v>3</v>
      </c>
      <c r="AL117" s="728"/>
      <c r="AM117" s="728"/>
      <c r="AN117" s="728"/>
      <c r="AO117" s="728"/>
      <c r="AP117" s="725">
        <f t="shared" si="18"/>
        <v>3</v>
      </c>
      <c r="AQ117" s="430">
        <f>N117</f>
        <v>0.3</v>
      </c>
      <c r="AR117" s="240"/>
      <c r="AS117" s="699"/>
      <c r="AT117" s="724">
        <f>SUMPRODUCT($AW$7:$BF$7,AF117:AO117)/AV117</f>
        <v>3</v>
      </c>
      <c r="AV117" s="723">
        <f>SUMPRODUCT($AW$7:$BF$7,AW117:BF117)</f>
        <v>1</v>
      </c>
      <c r="AW117" s="709">
        <f t="shared" si="19"/>
        <v>1</v>
      </c>
      <c r="AX117" s="709">
        <f t="shared" si="19"/>
        <v>0</v>
      </c>
      <c r="AY117" s="709">
        <f t="shared" si="19"/>
        <v>0</v>
      </c>
      <c r="AZ117" s="709">
        <f t="shared" si="19"/>
        <v>0</v>
      </c>
      <c r="BA117" s="709">
        <f t="shared" si="19"/>
        <v>0</v>
      </c>
      <c r="BB117" s="709">
        <f t="shared" si="19"/>
        <v>1</v>
      </c>
      <c r="BC117" s="709">
        <f t="shared" si="19"/>
        <v>0</v>
      </c>
      <c r="BD117" s="709">
        <f t="shared" si="19"/>
        <v>0</v>
      </c>
      <c r="BE117" s="709">
        <f t="shared" si="19"/>
        <v>0</v>
      </c>
      <c r="BF117" s="709">
        <f t="shared" si="19"/>
        <v>0</v>
      </c>
    </row>
    <row r="118" spans="2:58">
      <c r="B118" s="179"/>
      <c r="C118" s="357">
        <v>3.1</v>
      </c>
      <c r="D118" s="358" t="s">
        <v>279</v>
      </c>
      <c r="E118" s="359"/>
      <c r="F118" s="282"/>
      <c r="H118" s="1302"/>
      <c r="I118" s="1303"/>
      <c r="J118" s="1303"/>
      <c r="K118" s="1303"/>
      <c r="L118" s="1305"/>
      <c r="M118" s="1052">
        <v>1</v>
      </c>
      <c r="N118" s="1062">
        <v>0.5</v>
      </c>
      <c r="O118" s="1061">
        <v>0</v>
      </c>
      <c r="P118" s="1030">
        <v>0</v>
      </c>
      <c r="Q118" s="190"/>
      <c r="R118" s="116"/>
      <c r="S118" s="284" t="e">
        <f>IF(#REF!="対象外",0,#REF!)</f>
        <v>#REF!</v>
      </c>
      <c r="T118" s="116"/>
      <c r="V118" s="216">
        <f>M118</f>
        <v>1</v>
      </c>
      <c r="W118" s="192">
        <f>重み!D113</f>
        <v>0.5</v>
      </c>
      <c r="X118" s="261"/>
      <c r="Y118" s="192">
        <f>重み!E113</f>
        <v>0</v>
      </c>
      <c r="Z118" s="166"/>
      <c r="AA118" s="116"/>
      <c r="AB118" s="145">
        <f>重み!M113</f>
        <v>0.5</v>
      </c>
      <c r="AC118" s="130"/>
      <c r="AD118" s="145">
        <f>重み!N113</f>
        <v>0</v>
      </c>
    </row>
    <row r="119" spans="2:58" ht="14.25" thickBot="1">
      <c r="B119" s="179"/>
      <c r="C119" s="360">
        <v>3.2</v>
      </c>
      <c r="D119" s="341" t="s">
        <v>280</v>
      </c>
      <c r="E119" s="361"/>
      <c r="F119" s="249"/>
      <c r="H119" s="1302"/>
      <c r="I119" s="1303"/>
      <c r="J119" s="1303"/>
      <c r="K119" s="1303"/>
      <c r="L119" s="1305"/>
      <c r="M119" s="1038">
        <v>2</v>
      </c>
      <c r="N119" s="1062">
        <v>0.5</v>
      </c>
      <c r="O119" s="1061">
        <v>0</v>
      </c>
      <c r="P119" s="1079">
        <v>0</v>
      </c>
      <c r="Q119" s="190"/>
      <c r="R119" s="116"/>
      <c r="S119" s="291" t="e">
        <f>IF(#REF!="対象外",0,#REF!)</f>
        <v>#REF!</v>
      </c>
      <c r="T119" s="116"/>
      <c r="V119" s="216">
        <f>M119</f>
        <v>2</v>
      </c>
      <c r="W119" s="192">
        <f>重み!D114</f>
        <v>0.5</v>
      </c>
      <c r="X119" s="261"/>
      <c r="Y119" s="192">
        <f>重み!E114</f>
        <v>0</v>
      </c>
      <c r="Z119" s="166"/>
      <c r="AA119" s="116"/>
      <c r="AB119" s="145">
        <f>重み!M114</f>
        <v>0.5</v>
      </c>
      <c r="AC119" s="130"/>
      <c r="AD119" s="145">
        <f>重み!N114</f>
        <v>0</v>
      </c>
    </row>
    <row r="120" spans="2:58" ht="14.25" hidden="1" thickBot="1">
      <c r="B120" s="363"/>
      <c r="C120" s="364"/>
      <c r="D120" s="365"/>
      <c r="E120" s="366"/>
      <c r="F120" s="367"/>
      <c r="H120" s="368"/>
      <c r="I120" s="369"/>
      <c r="J120" s="369"/>
      <c r="K120" s="369"/>
      <c r="L120" s="109"/>
      <c r="M120" s="1070">
        <v>0</v>
      </c>
      <c r="N120" s="1080">
        <v>0</v>
      </c>
      <c r="O120" s="1063">
        <v>0</v>
      </c>
      <c r="P120" s="1081">
        <v>0</v>
      </c>
      <c r="Q120" s="190"/>
      <c r="R120" s="116"/>
      <c r="S120" s="115"/>
      <c r="T120" s="116"/>
      <c r="V120" s="261"/>
      <c r="W120" s="177">
        <f>重み!D115</f>
        <v>0</v>
      </c>
      <c r="X120" s="261"/>
      <c r="Y120" s="177">
        <f>重み!E115</f>
        <v>0</v>
      </c>
      <c r="Z120" s="166"/>
      <c r="AA120" s="116"/>
      <c r="AB120" s="145">
        <f>重み!M115</f>
        <v>0</v>
      </c>
      <c r="AC120" s="130"/>
      <c r="AD120" s="145">
        <f>重み!N115</f>
        <v>0</v>
      </c>
    </row>
    <row r="121" spans="2:58" ht="16.5" thickBot="1">
      <c r="B121" s="372" t="s">
        <v>281</v>
      </c>
      <c r="C121" s="373"/>
      <c r="D121" s="373"/>
      <c r="E121" s="373"/>
      <c r="F121" s="374"/>
      <c r="H121" s="375"/>
      <c r="I121" s="376"/>
      <c r="J121" s="376"/>
      <c r="K121" s="376"/>
      <c r="L121" s="377"/>
      <c r="M121" s="1082">
        <v>0</v>
      </c>
      <c r="N121" s="1083">
        <v>0</v>
      </c>
      <c r="O121" s="1084">
        <v>0</v>
      </c>
      <c r="P121" s="1085">
        <v>0</v>
      </c>
      <c r="Q121" s="382">
        <f>ROUNDDOWN(Z121,1)</f>
        <v>2.8</v>
      </c>
      <c r="R121" s="116"/>
      <c r="S121" s="339"/>
      <c r="T121" s="116"/>
      <c r="V121" s="261"/>
      <c r="W121" s="192">
        <f>重み!D116</f>
        <v>0</v>
      </c>
      <c r="X121" s="261"/>
      <c r="Y121" s="192"/>
      <c r="Z121" s="166">
        <f>W122*Z122+W145*Z145+W172*Z172</f>
        <v>2.8042500000000001</v>
      </c>
      <c r="AA121" s="116"/>
      <c r="AB121" s="145">
        <f>重み!M116</f>
        <v>0</v>
      </c>
      <c r="AC121" s="130"/>
      <c r="AD121" s="145">
        <f>重み!N116</f>
        <v>0</v>
      </c>
      <c r="AF121" s="704"/>
      <c r="AG121" s="704"/>
      <c r="AH121" s="704"/>
      <c r="AI121" s="704"/>
      <c r="AJ121" s="704"/>
      <c r="AK121" s="704"/>
      <c r="AL121" s="704"/>
      <c r="AM121" s="704"/>
      <c r="AN121" s="704"/>
      <c r="AO121" s="711"/>
      <c r="AP121" s="717"/>
      <c r="AQ121" s="718"/>
      <c r="AR121" s="705" t="e">
        <f t="shared" ref="AR121:AR122" si="20">ROUNDDOWN(AT121,1)</f>
        <v>#REF!</v>
      </c>
      <c r="AT121" s="724" t="e">
        <f>AQ122*AT122+AQ145*AT145+AQ172*AT172</f>
        <v>#REF!</v>
      </c>
    </row>
    <row r="122" spans="2:58" ht="15.75" thickBot="1">
      <c r="B122" s="383" t="s">
        <v>282</v>
      </c>
      <c r="C122" s="168" t="s">
        <v>283</v>
      </c>
      <c r="D122" s="168"/>
      <c r="E122" s="168"/>
      <c r="F122" s="384"/>
      <c r="H122" s="170"/>
      <c r="I122" s="171"/>
      <c r="J122" s="171"/>
      <c r="K122" s="171"/>
      <c r="L122" s="172"/>
      <c r="M122" s="1086">
        <v>0</v>
      </c>
      <c r="N122" s="1026">
        <v>0.4</v>
      </c>
      <c r="O122" s="1027">
        <v>0</v>
      </c>
      <c r="P122" s="1087">
        <v>0</v>
      </c>
      <c r="Q122" s="176">
        <f>ROUNDDOWN(Z122,1)</f>
        <v>2.8</v>
      </c>
      <c r="R122" s="116"/>
      <c r="S122" s="339"/>
      <c r="T122" s="116"/>
      <c r="V122" s="261"/>
      <c r="W122" s="177">
        <f>重み!D117</f>
        <v>0.4</v>
      </c>
      <c r="X122" s="261"/>
      <c r="Y122" s="177"/>
      <c r="Z122" s="166">
        <f>Z123*W123+Z124*W124+Z129*W129+Z138*W138</f>
        <v>2.8000000000000003</v>
      </c>
      <c r="AA122" s="116"/>
      <c r="AB122" s="145">
        <f>重み!M117</f>
        <v>0.4</v>
      </c>
      <c r="AC122" s="130"/>
      <c r="AD122" s="145">
        <f>重み!N117</f>
        <v>0</v>
      </c>
      <c r="AF122" s="706"/>
      <c r="AG122" s="706"/>
      <c r="AH122" s="706"/>
      <c r="AI122" s="706"/>
      <c r="AJ122" s="706"/>
      <c r="AK122" s="706"/>
      <c r="AL122" s="706"/>
      <c r="AM122" s="706"/>
      <c r="AN122" s="706"/>
      <c r="AO122" s="712"/>
      <c r="AP122" s="719"/>
      <c r="AQ122" s="720">
        <f>N122</f>
        <v>0.4</v>
      </c>
      <c r="AR122" s="176" t="e">
        <f t="shared" si="20"/>
        <v>#REF!</v>
      </c>
      <c r="AT122" s="724" t="e">
        <f>SUMPRODUCT(AQ123:AQ144,AT123:AT144)</f>
        <v>#REF!</v>
      </c>
    </row>
    <row r="123" spans="2:58" ht="14.25" thickBot="1">
      <c r="B123" s="179">
        <v>1</v>
      </c>
      <c r="C123" s="181" t="s">
        <v>534</v>
      </c>
      <c r="D123" s="181"/>
      <c r="E123" s="181"/>
      <c r="F123" s="386"/>
      <c r="H123" s="1312"/>
      <c r="I123" s="1313"/>
      <c r="J123" s="1313"/>
      <c r="K123" s="1313"/>
      <c r="L123" s="1314"/>
      <c r="M123" s="1088">
        <v>2</v>
      </c>
      <c r="N123" s="1062">
        <v>0.2</v>
      </c>
      <c r="O123" s="1089">
        <v>0</v>
      </c>
      <c r="P123" s="1030">
        <v>0</v>
      </c>
      <c r="Q123" s="190">
        <f>ROUNDDOWN(Z123,1)</f>
        <v>2</v>
      </c>
      <c r="R123" s="116"/>
      <c r="S123" s="284" t="e">
        <f>#REF!</f>
        <v>#REF!</v>
      </c>
      <c r="T123" s="116"/>
      <c r="V123" s="216">
        <f>M123</f>
        <v>2</v>
      </c>
      <c r="W123" s="192">
        <f>重み!D118</f>
        <v>0.2</v>
      </c>
      <c r="X123" s="261"/>
      <c r="Y123" s="192">
        <f>重み!E118</f>
        <v>0</v>
      </c>
      <c r="Z123" s="166">
        <f>IF(X123=0,V123,V123*AB$6+X123*AD$6)</f>
        <v>2</v>
      </c>
      <c r="AA123" s="116"/>
      <c r="AB123" s="145">
        <f>重み!M118</f>
        <v>0.2</v>
      </c>
      <c r="AC123" s="130"/>
      <c r="AD123" s="145">
        <f>重み!N118</f>
        <v>0</v>
      </c>
      <c r="AF123" s="728"/>
      <c r="AG123" s="728"/>
      <c r="AH123" s="728"/>
      <c r="AI123" s="728"/>
      <c r="AJ123" s="728"/>
      <c r="AK123" s="728"/>
      <c r="AL123" s="728"/>
      <c r="AM123" s="728"/>
      <c r="AN123" s="728"/>
      <c r="AO123" s="728"/>
      <c r="AP123" s="725" t="e">
        <f t="shared" ref="AP123:AP138" si="21">ROUNDDOWN(AT123,1)</f>
        <v>#REF!</v>
      </c>
      <c r="AQ123" s="430">
        <f>N123</f>
        <v>0.2</v>
      </c>
      <c r="AR123" s="240"/>
      <c r="AS123" s="699"/>
      <c r="AT123" s="758" t="e">
        <f>S123</f>
        <v>#REF!</v>
      </c>
      <c r="AV123" s="723">
        <f>SUMPRODUCT($AW$7:$BF$7,AW123:BF123)</f>
        <v>0</v>
      </c>
      <c r="AW123" s="709">
        <f t="shared" ref="AW123:BF124" si="22">IF(AF123&gt;0,1,0)</f>
        <v>0</v>
      </c>
      <c r="AX123" s="709">
        <f t="shared" si="22"/>
        <v>0</v>
      </c>
      <c r="AY123" s="709">
        <f t="shared" si="22"/>
        <v>0</v>
      </c>
      <c r="AZ123" s="709">
        <f t="shared" si="22"/>
        <v>0</v>
      </c>
      <c r="BA123" s="709">
        <f t="shared" si="22"/>
        <v>0</v>
      </c>
      <c r="BB123" s="709">
        <f t="shared" si="22"/>
        <v>0</v>
      </c>
      <c r="BC123" s="709">
        <f t="shared" si="22"/>
        <v>0</v>
      </c>
      <c r="BD123" s="709">
        <f t="shared" si="22"/>
        <v>0</v>
      </c>
      <c r="BE123" s="709">
        <f t="shared" si="22"/>
        <v>0</v>
      </c>
      <c r="BF123" s="709">
        <f t="shared" si="22"/>
        <v>0</v>
      </c>
    </row>
    <row r="124" spans="2:58" ht="14.25" thickBot="1">
      <c r="B124" s="388">
        <v>2</v>
      </c>
      <c r="C124" s="232" t="s">
        <v>284</v>
      </c>
      <c r="D124" s="232"/>
      <c r="E124" s="232"/>
      <c r="F124" s="389"/>
      <c r="H124" s="1302"/>
      <c r="I124" s="1303"/>
      <c r="J124" s="1303"/>
      <c r="K124" s="1303"/>
      <c r="L124" s="1305"/>
      <c r="M124" s="1031">
        <v>3</v>
      </c>
      <c r="N124" s="1077">
        <v>0.1</v>
      </c>
      <c r="O124" s="1039">
        <v>0</v>
      </c>
      <c r="P124" s="1041">
        <v>0</v>
      </c>
      <c r="Q124" s="240">
        <f>ROUNDDOWN(Z124,1)</f>
        <v>3</v>
      </c>
      <c r="R124" s="116"/>
      <c r="S124" s="321"/>
      <c r="T124" s="116"/>
      <c r="V124" s="191">
        <f>V125*W125+V126*W126</f>
        <v>3</v>
      </c>
      <c r="W124" s="192">
        <f>重み!D119</f>
        <v>0.1</v>
      </c>
      <c r="X124" s="191">
        <f>X125*Y125+X126*Y126</f>
        <v>0</v>
      </c>
      <c r="Y124" s="192">
        <f>重み!E119</f>
        <v>0</v>
      </c>
      <c r="Z124" s="166">
        <f>IF(X124=0,V124,IF(V124=0,X124,V124*AB$6+X124*AD$6))</f>
        <v>3</v>
      </c>
      <c r="AA124" s="116"/>
      <c r="AB124" s="145">
        <f>重み!M119</f>
        <v>0.1</v>
      </c>
      <c r="AC124" s="130"/>
      <c r="AD124" s="145">
        <f>重み!N119</f>
        <v>0</v>
      </c>
      <c r="AF124" s="728">
        <v>3</v>
      </c>
      <c r="AG124" s="728"/>
      <c r="AH124" s="728"/>
      <c r="AI124" s="728"/>
      <c r="AJ124" s="728"/>
      <c r="AK124" s="728">
        <v>3</v>
      </c>
      <c r="AL124" s="728"/>
      <c r="AM124" s="728"/>
      <c r="AN124" s="728"/>
      <c r="AO124" s="728"/>
      <c r="AP124" s="725">
        <f t="shared" si="21"/>
        <v>3</v>
      </c>
      <c r="AQ124" s="430">
        <f>N124</f>
        <v>0.1</v>
      </c>
      <c r="AR124" s="240"/>
      <c r="AS124" s="699"/>
      <c r="AT124" s="724">
        <f>SUMPRODUCT($AW$7:$BF$7,AF124:AO124)/AV124</f>
        <v>3</v>
      </c>
      <c r="AV124" s="723">
        <f>SUMPRODUCT($AW$7:$BF$7,AW124:BF124)</f>
        <v>1</v>
      </c>
      <c r="AW124" s="709">
        <f t="shared" si="22"/>
        <v>1</v>
      </c>
      <c r="AX124" s="709">
        <f t="shared" si="22"/>
        <v>0</v>
      </c>
      <c r="AY124" s="709">
        <f t="shared" si="22"/>
        <v>0</v>
      </c>
      <c r="AZ124" s="709">
        <f t="shared" si="22"/>
        <v>0</v>
      </c>
      <c r="BA124" s="709">
        <f t="shared" si="22"/>
        <v>0</v>
      </c>
      <c r="BB124" s="709">
        <f t="shared" si="22"/>
        <v>1</v>
      </c>
      <c r="BC124" s="709">
        <f t="shared" si="22"/>
        <v>0</v>
      </c>
      <c r="BD124" s="709">
        <f t="shared" si="22"/>
        <v>0</v>
      </c>
      <c r="BE124" s="709">
        <f t="shared" si="22"/>
        <v>0</v>
      </c>
      <c r="BF124" s="709">
        <f t="shared" si="22"/>
        <v>0</v>
      </c>
    </row>
    <row r="125" spans="2:58" ht="14.25" hidden="1" thickBot="1">
      <c r="B125" s="392"/>
      <c r="C125" s="230"/>
      <c r="D125" s="232"/>
      <c r="E125" s="232"/>
      <c r="F125" s="389"/>
      <c r="H125" s="1302"/>
      <c r="I125" s="1303"/>
      <c r="J125" s="1303"/>
      <c r="K125" s="1303"/>
      <c r="L125" s="1305"/>
      <c r="M125" s="1034">
        <v>3</v>
      </c>
      <c r="N125" s="1033">
        <v>0</v>
      </c>
      <c r="O125" s="1070">
        <v>0</v>
      </c>
      <c r="P125" s="1030">
        <v>0</v>
      </c>
      <c r="Q125" s="205"/>
      <c r="R125" s="116"/>
      <c r="S125" s="284" t="e">
        <f>#REF!</f>
        <v>#REF!</v>
      </c>
      <c r="T125" s="116"/>
      <c r="V125" s="280">
        <f>M125</f>
        <v>3</v>
      </c>
      <c r="W125" s="192">
        <f>重み!D120</f>
        <v>0</v>
      </c>
      <c r="X125" s="261"/>
      <c r="Y125" s="192">
        <f>重み!E120</f>
        <v>0</v>
      </c>
      <c r="Z125" s="166"/>
      <c r="AA125" s="116"/>
      <c r="AB125" s="145">
        <f>重み!M120</f>
        <v>0</v>
      </c>
      <c r="AC125" s="130"/>
      <c r="AD125" s="145">
        <f>重み!N120</f>
        <v>0</v>
      </c>
      <c r="AP125" s="757">
        <f t="shared" si="21"/>
        <v>0</v>
      </c>
    </row>
    <row r="126" spans="2:58" ht="14.25" hidden="1" thickBot="1">
      <c r="B126" s="392"/>
      <c r="C126" s="230"/>
      <c r="D126" s="341" t="s">
        <v>709</v>
      </c>
      <c r="E126" s="232"/>
      <c r="F126" s="389"/>
      <c r="H126" s="1302"/>
      <c r="I126" s="1303"/>
      <c r="J126" s="1303"/>
      <c r="K126" s="1303"/>
      <c r="L126" s="1305"/>
      <c r="M126" s="1031">
        <v>3</v>
      </c>
      <c r="N126" s="1033">
        <v>1</v>
      </c>
      <c r="O126" s="1070">
        <v>0</v>
      </c>
      <c r="P126" s="1030">
        <v>0</v>
      </c>
      <c r="Q126" s="190"/>
      <c r="R126" s="116"/>
      <c r="S126" s="687" t="e">
        <f>#REF!</f>
        <v>#REF!</v>
      </c>
      <c r="T126" s="116"/>
      <c r="V126" s="280">
        <f>M126</f>
        <v>3</v>
      </c>
      <c r="W126" s="192">
        <f>重み!D121</f>
        <v>1</v>
      </c>
      <c r="X126" s="191">
        <f>X127*Y127+X128*Y128</f>
        <v>0</v>
      </c>
      <c r="Y126" s="192">
        <f>重み!E121</f>
        <v>0</v>
      </c>
      <c r="Z126" s="166"/>
      <c r="AA126" s="116"/>
      <c r="AB126" s="145">
        <f>重み!M121</f>
        <v>1</v>
      </c>
      <c r="AC126" s="130"/>
      <c r="AD126" s="145">
        <f>重み!N121</f>
        <v>0</v>
      </c>
      <c r="AP126" s="757">
        <f t="shared" si="21"/>
        <v>0</v>
      </c>
    </row>
    <row r="127" spans="2:58" ht="14.25" hidden="1" thickBot="1">
      <c r="B127" s="392"/>
      <c r="C127" s="394"/>
      <c r="D127" s="341"/>
      <c r="E127" s="232"/>
      <c r="F127" s="389"/>
      <c r="H127" s="1302"/>
      <c r="I127" s="1303"/>
      <c r="J127" s="1303"/>
      <c r="K127" s="1303"/>
      <c r="L127" s="1305"/>
      <c r="M127" s="1052">
        <v>0</v>
      </c>
      <c r="N127" s="1033">
        <v>0</v>
      </c>
      <c r="O127" s="1070">
        <v>0</v>
      </c>
      <c r="P127" s="1030">
        <v>0</v>
      </c>
      <c r="Q127" s="190"/>
      <c r="R127" s="116"/>
      <c r="T127" s="116"/>
      <c r="V127" s="216">
        <f>M127</f>
        <v>0</v>
      </c>
      <c r="W127" s="192">
        <f>重み!D122</f>
        <v>0</v>
      </c>
      <c r="X127" s="261"/>
      <c r="Y127" s="192">
        <f>重み!E122</f>
        <v>0</v>
      </c>
      <c r="Z127" s="166"/>
      <c r="AA127" s="116"/>
      <c r="AB127" s="145">
        <f>重み!M122</f>
        <v>0</v>
      </c>
      <c r="AC127" s="130"/>
      <c r="AD127" s="145">
        <f>重み!N122</f>
        <v>0</v>
      </c>
      <c r="AP127" s="757">
        <f t="shared" si="21"/>
        <v>0</v>
      </c>
    </row>
    <row r="128" spans="2:58" ht="14.25" hidden="1" thickBot="1">
      <c r="B128" s="396"/>
      <c r="C128" s="394"/>
      <c r="D128" s="341"/>
      <c r="E128" s="232"/>
      <c r="F128" s="389"/>
      <c r="H128" s="1302"/>
      <c r="I128" s="1303"/>
      <c r="J128" s="1303"/>
      <c r="K128" s="1303"/>
      <c r="L128" s="1305"/>
      <c r="M128" s="1038">
        <v>0</v>
      </c>
      <c r="N128" s="1033">
        <v>0</v>
      </c>
      <c r="O128" s="1069">
        <v>0</v>
      </c>
      <c r="P128" s="1030">
        <v>0</v>
      </c>
      <c r="Q128" s="311"/>
      <c r="R128" s="116"/>
      <c r="T128" s="116"/>
      <c r="V128" s="216">
        <f>M128</f>
        <v>0</v>
      </c>
      <c r="W128" s="192">
        <f>重み!D123</f>
        <v>0</v>
      </c>
      <c r="X128" s="261"/>
      <c r="Y128" s="192">
        <f>重み!E123</f>
        <v>0</v>
      </c>
      <c r="Z128" s="166"/>
      <c r="AA128" s="116"/>
      <c r="AB128" s="145">
        <f>重み!M123</f>
        <v>0</v>
      </c>
      <c r="AC128" s="130"/>
      <c r="AD128" s="145">
        <f>重み!N123</f>
        <v>0</v>
      </c>
      <c r="AP128" s="757">
        <f t="shared" si="21"/>
        <v>0</v>
      </c>
    </row>
    <row r="129" spans="2:58" ht="14.25" thickBot="1">
      <c r="B129" s="388">
        <v>3</v>
      </c>
      <c r="C129" s="232" t="s">
        <v>289</v>
      </c>
      <c r="D129" s="232"/>
      <c r="E129" s="232"/>
      <c r="F129" s="389"/>
      <c r="H129" s="1266"/>
      <c r="I129" s="683"/>
      <c r="J129" s="684"/>
      <c r="K129" s="683"/>
      <c r="L129" s="684"/>
      <c r="M129" s="1034">
        <v>3</v>
      </c>
      <c r="N129" s="1077">
        <v>0.5</v>
      </c>
      <c r="O129" s="1071">
        <v>0</v>
      </c>
      <c r="P129" s="1041">
        <v>0</v>
      </c>
      <c r="Q129" s="240">
        <f>ROUNDDOWN(Z129,1)</f>
        <v>3</v>
      </c>
      <c r="R129" s="116"/>
      <c r="S129" s="284" t="e">
        <f>#REF!</f>
        <v>#REF!</v>
      </c>
      <c r="T129" s="116"/>
      <c r="V129" s="216">
        <f>M129</f>
        <v>3</v>
      </c>
      <c r="W129" s="192">
        <f>重み!D124</f>
        <v>0.5</v>
      </c>
      <c r="X129" s="191">
        <f>X130*Y130+X131*Y131</f>
        <v>0</v>
      </c>
      <c r="Y129" s="192">
        <f>重み!F124</f>
        <v>0</v>
      </c>
      <c r="Z129" s="166">
        <f>IF(X129=0,V129,V129*AB$6+X129*AD$6)</f>
        <v>3</v>
      </c>
      <c r="AA129" s="116"/>
      <c r="AB129" s="145">
        <f>重み!M124</f>
        <v>0.5</v>
      </c>
      <c r="AC129" s="130"/>
      <c r="AD129" s="145">
        <f>重み!N124</f>
        <v>0</v>
      </c>
      <c r="AF129" s="728"/>
      <c r="AG129" s="728"/>
      <c r="AH129" s="728"/>
      <c r="AI129" s="728"/>
      <c r="AJ129" s="728"/>
      <c r="AK129" s="728"/>
      <c r="AL129" s="728"/>
      <c r="AM129" s="728"/>
      <c r="AN129" s="728"/>
      <c r="AO129" s="728"/>
      <c r="AP129" s="725" t="e">
        <f t="shared" si="21"/>
        <v>#REF!</v>
      </c>
      <c r="AQ129" s="430">
        <f>N129</f>
        <v>0.5</v>
      </c>
      <c r="AR129" s="240"/>
      <c r="AS129" s="699"/>
      <c r="AT129" s="758" t="e">
        <f>S129</f>
        <v>#REF!</v>
      </c>
      <c r="AV129" s="723">
        <f>SUMPRODUCT($AW$7:$BF$7,AW129:BF129)</f>
        <v>0</v>
      </c>
      <c r="AW129" s="709">
        <f t="shared" ref="AW129:BF129" si="23">IF(AF129&gt;0,1,0)</f>
        <v>0</v>
      </c>
      <c r="AX129" s="709">
        <f t="shared" si="23"/>
        <v>0</v>
      </c>
      <c r="AY129" s="709">
        <f t="shared" si="23"/>
        <v>0</v>
      </c>
      <c r="AZ129" s="709">
        <f t="shared" si="23"/>
        <v>0</v>
      </c>
      <c r="BA129" s="709">
        <f t="shared" si="23"/>
        <v>0</v>
      </c>
      <c r="BB129" s="709">
        <f t="shared" si="23"/>
        <v>0</v>
      </c>
      <c r="BC129" s="709">
        <f t="shared" si="23"/>
        <v>0</v>
      </c>
      <c r="BD129" s="709">
        <f t="shared" si="23"/>
        <v>0</v>
      </c>
      <c r="BE129" s="709">
        <f t="shared" si="23"/>
        <v>0</v>
      </c>
      <c r="BF129" s="709">
        <f t="shared" si="23"/>
        <v>0</v>
      </c>
    </row>
    <row r="130" spans="2:58" ht="14.25" hidden="1" thickBot="1">
      <c r="B130" s="392"/>
      <c r="C130" s="646"/>
      <c r="D130" s="341" t="s">
        <v>711</v>
      </c>
      <c r="E130" s="232"/>
      <c r="F130" s="647"/>
      <c r="H130" s="1302"/>
      <c r="I130" s="1303"/>
      <c r="J130" s="1303"/>
      <c r="K130" s="1303"/>
      <c r="L130" s="1305"/>
      <c r="M130" s="1034">
        <v>3</v>
      </c>
      <c r="N130" s="1033">
        <v>1</v>
      </c>
      <c r="O130" s="1070"/>
      <c r="P130" s="1030">
        <v>0</v>
      </c>
      <c r="Q130" s="190"/>
      <c r="R130" s="116"/>
      <c r="S130" s="284" t="e">
        <f>#REF!</f>
        <v>#REF!</v>
      </c>
      <c r="T130" s="116"/>
      <c r="V130" s="280">
        <f t="shared" ref="V130:V137" si="24">M130</f>
        <v>3</v>
      </c>
      <c r="W130" s="192">
        <f>重み!D125</f>
        <v>1</v>
      </c>
      <c r="X130" s="261"/>
      <c r="Y130" s="192">
        <f>重み!F125</f>
        <v>0</v>
      </c>
      <c r="Z130" s="166"/>
      <c r="AA130" s="116"/>
      <c r="AB130" s="145">
        <f>重み!M125</f>
        <v>1</v>
      </c>
      <c r="AC130" s="130"/>
      <c r="AD130" s="145">
        <f>重み!N125</f>
        <v>0</v>
      </c>
      <c r="AP130" s="757">
        <f t="shared" si="21"/>
        <v>0</v>
      </c>
    </row>
    <row r="131" spans="2:58" ht="14.25" hidden="1" thickBot="1">
      <c r="B131" s="392"/>
      <c r="C131" s="646"/>
      <c r="D131" s="341" t="s">
        <v>712</v>
      </c>
      <c r="E131" s="232"/>
      <c r="F131" s="647"/>
      <c r="H131" s="1302"/>
      <c r="I131" s="1303"/>
      <c r="J131" s="1303"/>
      <c r="K131" s="1303"/>
      <c r="L131" s="1305"/>
      <c r="M131" s="1035">
        <v>0</v>
      </c>
      <c r="N131" s="1033">
        <v>0</v>
      </c>
      <c r="O131" s="1070">
        <v>0</v>
      </c>
      <c r="P131" s="1030"/>
      <c r="Q131" s="190"/>
      <c r="R131" s="116"/>
      <c r="S131" s="291" t="e">
        <f>#REF!</f>
        <v>#REF!</v>
      </c>
      <c r="T131" s="116"/>
      <c r="V131" s="280">
        <f t="shared" si="24"/>
        <v>0</v>
      </c>
      <c r="W131" s="192">
        <f>重み!D126</f>
        <v>0</v>
      </c>
      <c r="X131" s="261"/>
      <c r="Y131" s="192">
        <f>重み!F126</f>
        <v>0</v>
      </c>
      <c r="Z131" s="166"/>
      <c r="AA131" s="116"/>
      <c r="AB131" s="145">
        <f>重み!M126</f>
        <v>0</v>
      </c>
      <c r="AC131" s="130"/>
      <c r="AD131" s="145">
        <f>重み!N126</f>
        <v>0</v>
      </c>
      <c r="AP131" s="757">
        <f t="shared" si="21"/>
        <v>0</v>
      </c>
    </row>
    <row r="132" spans="2:58" ht="14.25" hidden="1" thickBot="1">
      <c r="B132" s="400"/>
      <c r="C132" s="401">
        <v>3.1</v>
      </c>
      <c r="D132" s="398" t="s">
        <v>290</v>
      </c>
      <c r="E132" s="275"/>
      <c r="F132" s="276"/>
      <c r="H132" s="1302"/>
      <c r="I132" s="1303"/>
      <c r="J132" s="1303"/>
      <c r="K132" s="1303"/>
      <c r="L132" s="1304"/>
      <c r="M132" s="1034">
        <v>0</v>
      </c>
      <c r="N132" s="1033">
        <v>0</v>
      </c>
      <c r="O132" s="1070">
        <v>0</v>
      </c>
      <c r="P132" s="1030">
        <v>0</v>
      </c>
      <c r="Q132" s="190"/>
      <c r="R132" s="116"/>
      <c r="S132" s="284" t="e">
        <f>#REF!</f>
        <v>#REF!</v>
      </c>
      <c r="T132" s="116"/>
      <c r="V132" s="280">
        <f t="shared" si="24"/>
        <v>0</v>
      </c>
      <c r="W132" s="192">
        <f>重み!D127</f>
        <v>0</v>
      </c>
      <c r="X132" s="261"/>
      <c r="Y132" s="192">
        <f>重み!E127</f>
        <v>0</v>
      </c>
      <c r="Z132" s="166"/>
      <c r="AA132" s="116"/>
      <c r="AB132" s="145">
        <f>重み!M127</f>
        <v>0</v>
      </c>
      <c r="AC132" s="130"/>
      <c r="AD132" s="145">
        <f>重み!N127</f>
        <v>0</v>
      </c>
      <c r="AP132" s="757">
        <f t="shared" si="21"/>
        <v>0</v>
      </c>
    </row>
    <row r="133" spans="2:58" ht="14.25" hidden="1" thickBot="1">
      <c r="B133" s="400"/>
      <c r="C133" s="401">
        <v>3.2</v>
      </c>
      <c r="D133" s="398" t="s">
        <v>291</v>
      </c>
      <c r="E133" s="275"/>
      <c r="F133" s="276"/>
      <c r="H133" s="1302"/>
      <c r="I133" s="1303"/>
      <c r="J133" s="1303"/>
      <c r="K133" s="1303"/>
      <c r="L133" s="1304"/>
      <c r="M133" s="1037">
        <v>0</v>
      </c>
      <c r="N133" s="1033">
        <v>0</v>
      </c>
      <c r="O133" s="1070">
        <v>0</v>
      </c>
      <c r="P133" s="1030">
        <v>0</v>
      </c>
      <c r="Q133" s="190"/>
      <c r="R133" s="116"/>
      <c r="S133" s="402"/>
      <c r="T133" s="402"/>
      <c r="V133" s="280">
        <f t="shared" si="24"/>
        <v>0</v>
      </c>
      <c r="W133" s="192">
        <f>重み!D128</f>
        <v>0</v>
      </c>
      <c r="X133" s="261"/>
      <c r="Y133" s="192">
        <f>重み!E128</f>
        <v>0</v>
      </c>
      <c r="Z133" s="166"/>
      <c r="AA133" s="116"/>
      <c r="AB133" s="145">
        <f>重み!M128</f>
        <v>0</v>
      </c>
      <c r="AC133" s="130"/>
      <c r="AD133" s="145">
        <f>重み!N128</f>
        <v>0</v>
      </c>
      <c r="AP133" s="757">
        <f t="shared" si="21"/>
        <v>0</v>
      </c>
    </row>
    <row r="134" spans="2:58" ht="14.25" hidden="1" thickBot="1">
      <c r="B134" s="400"/>
      <c r="C134" s="401">
        <v>3.3</v>
      </c>
      <c r="D134" s="398" t="s">
        <v>292</v>
      </c>
      <c r="E134" s="275"/>
      <c r="F134" s="276"/>
      <c r="H134" s="1302"/>
      <c r="I134" s="1303"/>
      <c r="J134" s="1303"/>
      <c r="K134" s="1303"/>
      <c r="L134" s="1304"/>
      <c r="M134" s="1037">
        <v>0</v>
      </c>
      <c r="N134" s="1033">
        <v>0</v>
      </c>
      <c r="O134" s="1070">
        <v>0</v>
      </c>
      <c r="P134" s="1030">
        <v>0</v>
      </c>
      <c r="Q134" s="190"/>
      <c r="R134" s="116"/>
      <c r="S134" s="291" t="e">
        <f>#REF!</f>
        <v>#REF!</v>
      </c>
      <c r="T134" s="402"/>
      <c r="V134" s="280">
        <f t="shared" si="24"/>
        <v>0</v>
      </c>
      <c r="W134" s="192">
        <f>重み!D129</f>
        <v>0</v>
      </c>
      <c r="X134" s="261"/>
      <c r="Y134" s="192">
        <f>重み!E129</f>
        <v>0</v>
      </c>
      <c r="Z134" s="166"/>
      <c r="AA134" s="116"/>
      <c r="AB134" s="145">
        <f>重み!M129</f>
        <v>0</v>
      </c>
      <c r="AC134" s="130"/>
      <c r="AD134" s="145">
        <f>重み!N129</f>
        <v>0</v>
      </c>
      <c r="AP134" s="757">
        <f t="shared" si="21"/>
        <v>0</v>
      </c>
    </row>
    <row r="135" spans="2:58" ht="14.25" hidden="1" thickBot="1">
      <c r="B135" s="400"/>
      <c r="C135" s="401">
        <v>3.4</v>
      </c>
      <c r="D135" s="398" t="s">
        <v>293</v>
      </c>
      <c r="E135" s="275"/>
      <c r="F135" s="276"/>
      <c r="H135" s="1302"/>
      <c r="I135" s="1303"/>
      <c r="J135" s="1303"/>
      <c r="K135" s="1303"/>
      <c r="L135" s="1304"/>
      <c r="M135" s="1037">
        <v>0</v>
      </c>
      <c r="N135" s="1033">
        <v>0</v>
      </c>
      <c r="O135" s="1070">
        <v>0</v>
      </c>
      <c r="P135" s="1030">
        <v>0</v>
      </c>
      <c r="Q135" s="190"/>
      <c r="R135" s="116"/>
      <c r="S135" s="241"/>
      <c r="T135" s="116"/>
      <c r="V135" s="280">
        <f t="shared" si="24"/>
        <v>0</v>
      </c>
      <c r="W135" s="192">
        <f>重み!D130</f>
        <v>0</v>
      </c>
      <c r="X135" s="261"/>
      <c r="Y135" s="192">
        <f>重み!E130</f>
        <v>0</v>
      </c>
      <c r="Z135" s="166"/>
      <c r="AA135" s="116"/>
      <c r="AB135" s="145">
        <f>重み!M130</f>
        <v>0</v>
      </c>
      <c r="AC135" s="130"/>
      <c r="AD135" s="145">
        <f>重み!N130</f>
        <v>0</v>
      </c>
      <c r="AP135" s="757">
        <f t="shared" si="21"/>
        <v>0</v>
      </c>
    </row>
    <row r="136" spans="2:58" ht="14.25" hidden="1" thickBot="1">
      <c r="B136" s="400"/>
      <c r="C136" s="401">
        <v>3.5</v>
      </c>
      <c r="D136" s="398" t="s">
        <v>294</v>
      </c>
      <c r="E136" s="275"/>
      <c r="F136" s="276"/>
      <c r="H136" s="1302"/>
      <c r="I136" s="1303"/>
      <c r="J136" s="1303"/>
      <c r="K136" s="1303"/>
      <c r="L136" s="1304"/>
      <c r="M136" s="1037">
        <v>0</v>
      </c>
      <c r="N136" s="1062">
        <v>0</v>
      </c>
      <c r="O136" s="1070">
        <v>0</v>
      </c>
      <c r="P136" s="1030">
        <v>0</v>
      </c>
      <c r="Q136" s="190"/>
      <c r="R136" s="116"/>
      <c r="S136" s="206"/>
      <c r="T136" s="116"/>
      <c r="V136" s="280">
        <f t="shared" si="24"/>
        <v>0</v>
      </c>
      <c r="W136" s="192">
        <f>重み!D131</f>
        <v>0</v>
      </c>
      <c r="X136" s="261"/>
      <c r="Y136" s="192">
        <f>重み!E131</f>
        <v>0</v>
      </c>
      <c r="Z136" s="166"/>
      <c r="AA136" s="116"/>
      <c r="AB136" s="145">
        <f>重み!M131</f>
        <v>0</v>
      </c>
      <c r="AC136" s="130"/>
      <c r="AD136" s="145">
        <f>重み!N131</f>
        <v>0</v>
      </c>
      <c r="AP136" s="757">
        <f t="shared" si="21"/>
        <v>0</v>
      </c>
    </row>
    <row r="137" spans="2:58" ht="14.25" hidden="1" thickBot="1">
      <c r="B137" s="403"/>
      <c r="C137" s="401">
        <v>3.6</v>
      </c>
      <c r="D137" s="398" t="s">
        <v>438</v>
      </c>
      <c r="E137" s="275"/>
      <c r="F137" s="276"/>
      <c r="H137" s="1302"/>
      <c r="I137" s="1303"/>
      <c r="J137" s="1303"/>
      <c r="K137" s="1303"/>
      <c r="L137" s="1304"/>
      <c r="M137" s="1035">
        <v>0</v>
      </c>
      <c r="N137" s="1029">
        <v>0</v>
      </c>
      <c r="O137" s="1061">
        <v>0</v>
      </c>
      <c r="P137" s="1030">
        <v>0</v>
      </c>
      <c r="Q137" s="190"/>
      <c r="R137" s="116"/>
      <c r="S137" s="404"/>
      <c r="T137" s="402"/>
      <c r="V137" s="280">
        <f t="shared" si="24"/>
        <v>0</v>
      </c>
      <c r="W137" s="192">
        <f>重み!D132</f>
        <v>0</v>
      </c>
      <c r="X137" s="261"/>
      <c r="Y137" s="192">
        <f>重み!E132</f>
        <v>0</v>
      </c>
      <c r="Z137" s="166"/>
      <c r="AA137" s="116"/>
      <c r="AB137" s="145">
        <f>重み!M132</f>
        <v>0</v>
      </c>
      <c r="AC137" s="130"/>
      <c r="AD137" s="145">
        <f>重み!N132</f>
        <v>0</v>
      </c>
      <c r="AP137" s="757">
        <f t="shared" si="21"/>
        <v>0</v>
      </c>
    </row>
    <row r="138" spans="2:58">
      <c r="B138" s="388">
        <v>4</v>
      </c>
      <c r="C138" s="232" t="s">
        <v>295</v>
      </c>
      <c r="D138" s="181"/>
      <c r="E138" s="181"/>
      <c r="F138" s="183"/>
      <c r="H138" s="234"/>
      <c r="I138" s="235"/>
      <c r="J138" s="235"/>
      <c r="K138" s="235"/>
      <c r="L138" s="681"/>
      <c r="M138" s="1090">
        <v>3</v>
      </c>
      <c r="N138" s="1040">
        <v>0.2</v>
      </c>
      <c r="O138" s="1071">
        <v>0</v>
      </c>
      <c r="P138" s="1041">
        <v>0</v>
      </c>
      <c r="Q138" s="240">
        <f>ROUNDDOWN(Z138,1)</f>
        <v>3</v>
      </c>
      <c r="R138" s="116"/>
      <c r="S138" s="339"/>
      <c r="T138" s="116"/>
      <c r="V138" s="191">
        <f>V139*W139+V142*W142</f>
        <v>3</v>
      </c>
      <c r="W138" s="192">
        <f>重み!D133</f>
        <v>0.2</v>
      </c>
      <c r="X138" s="191">
        <f>X139*Y139+X142*Y142</f>
        <v>0</v>
      </c>
      <c r="Y138" s="192">
        <f>重み!E133</f>
        <v>0</v>
      </c>
      <c r="Z138" s="166">
        <f>IF(X138=0,V138,V138*AB$6+X138*AD$6)</f>
        <v>3</v>
      </c>
      <c r="AA138" s="116"/>
      <c r="AB138" s="145">
        <f>重み!M133</f>
        <v>0.2</v>
      </c>
      <c r="AC138" s="130"/>
      <c r="AD138" s="145">
        <f>重み!N133</f>
        <v>0</v>
      </c>
      <c r="AF138" s="728">
        <v>3</v>
      </c>
      <c r="AG138" s="728"/>
      <c r="AH138" s="728"/>
      <c r="AI138" s="728"/>
      <c r="AJ138" s="728"/>
      <c r="AK138" s="728">
        <v>3</v>
      </c>
      <c r="AL138" s="728"/>
      <c r="AM138" s="728"/>
      <c r="AN138" s="728"/>
      <c r="AO138" s="728"/>
      <c r="AP138" s="725">
        <f t="shared" si="21"/>
        <v>3</v>
      </c>
      <c r="AQ138" s="430">
        <f>N138</f>
        <v>0.2</v>
      </c>
      <c r="AR138" s="240"/>
      <c r="AS138" s="699"/>
      <c r="AT138" s="724">
        <f>SUMPRODUCT($AW$7:$BF$7,AF138:AO138)/AV138</f>
        <v>3</v>
      </c>
      <c r="AV138" s="723">
        <f>SUMPRODUCT($AW$7:$BF$7,AW138:BF138)</f>
        <v>1</v>
      </c>
      <c r="AW138" s="709">
        <f t="shared" ref="AW138:BF138" si="25">IF(AF138&gt;0,1,0)</f>
        <v>1</v>
      </c>
      <c r="AX138" s="709">
        <f t="shared" si="25"/>
        <v>0</v>
      </c>
      <c r="AY138" s="709">
        <f t="shared" si="25"/>
        <v>0</v>
      </c>
      <c r="AZ138" s="709">
        <f t="shared" si="25"/>
        <v>0</v>
      </c>
      <c r="BA138" s="709">
        <f t="shared" si="25"/>
        <v>0</v>
      </c>
      <c r="BB138" s="709">
        <f t="shared" si="25"/>
        <v>1</v>
      </c>
      <c r="BC138" s="709">
        <f t="shared" si="25"/>
        <v>0</v>
      </c>
      <c r="BD138" s="709">
        <f t="shared" si="25"/>
        <v>0</v>
      </c>
      <c r="BE138" s="709">
        <f t="shared" si="25"/>
        <v>0</v>
      </c>
      <c r="BF138" s="709">
        <f t="shared" si="25"/>
        <v>0</v>
      </c>
    </row>
    <row r="139" spans="2:58" ht="14.25" thickBot="1">
      <c r="B139" s="271"/>
      <c r="C139" s="222"/>
      <c r="D139" s="242" t="s">
        <v>244</v>
      </c>
      <c r="E139" s="197"/>
      <c r="F139" s="244"/>
      <c r="H139" s="184"/>
      <c r="I139" s="185"/>
      <c r="J139" s="185"/>
      <c r="K139" s="185"/>
      <c r="L139" s="186"/>
      <c r="M139" s="1053">
        <v>3</v>
      </c>
      <c r="N139" s="1029">
        <v>1</v>
      </c>
      <c r="O139" s="1061">
        <v>0</v>
      </c>
      <c r="P139" s="1030">
        <v>0</v>
      </c>
      <c r="Q139" s="190"/>
      <c r="R139" s="116"/>
      <c r="S139" s="339"/>
      <c r="T139" s="116"/>
      <c r="V139" s="191">
        <f>SUMPRODUCT(V140:V141,W140:W141)</f>
        <v>3</v>
      </c>
      <c r="W139" s="192">
        <f>重み!D134</f>
        <v>1</v>
      </c>
      <c r="X139" s="191">
        <f>SUMPRODUCT(X140:X141,Y140:Y141)</f>
        <v>0</v>
      </c>
      <c r="Y139" s="192">
        <f>重み!E134</f>
        <v>0</v>
      </c>
      <c r="Z139" s="166"/>
      <c r="AA139" s="116"/>
      <c r="AB139" s="145">
        <f>重み!M134</f>
        <v>1</v>
      </c>
      <c r="AC139" s="130"/>
      <c r="AD139" s="145">
        <f>重み!N134</f>
        <v>0</v>
      </c>
    </row>
    <row r="140" spans="2:58">
      <c r="B140" s="271"/>
      <c r="C140" s="411"/>
      <c r="D140" s="208">
        <v>4.0999999999999996</v>
      </c>
      <c r="E140" s="198" t="s">
        <v>237</v>
      </c>
      <c r="F140" s="249"/>
      <c r="H140" s="1302"/>
      <c r="I140" s="1303"/>
      <c r="J140" s="1303"/>
      <c r="K140" s="1303"/>
      <c r="L140" s="1305"/>
      <c r="M140" s="1034">
        <v>3</v>
      </c>
      <c r="N140" s="1062">
        <v>0.5</v>
      </c>
      <c r="O140" s="1063">
        <v>0</v>
      </c>
      <c r="P140" s="1030">
        <v>0</v>
      </c>
      <c r="Q140" s="190"/>
      <c r="R140" s="116"/>
      <c r="S140" s="284" t="e">
        <f>#REF!</f>
        <v>#REF!</v>
      </c>
      <c r="T140" s="402"/>
      <c r="V140" s="216">
        <f>M140</f>
        <v>3</v>
      </c>
      <c r="W140" s="192">
        <f>重み!D135</f>
        <v>0.5</v>
      </c>
      <c r="X140" s="261"/>
      <c r="Y140" s="192">
        <f>重み!E135</f>
        <v>0</v>
      </c>
      <c r="Z140" s="166"/>
      <c r="AA140" s="116"/>
      <c r="AB140" s="145">
        <f>重み!M135</f>
        <v>0.5</v>
      </c>
      <c r="AC140" s="130"/>
      <c r="AD140" s="145"/>
    </row>
    <row r="141" spans="2:58" ht="14.25" thickBot="1">
      <c r="B141" s="271"/>
      <c r="C141" s="412"/>
      <c r="D141" s="208">
        <v>4.2</v>
      </c>
      <c r="E141" s="198" t="s">
        <v>242</v>
      </c>
      <c r="F141" s="249"/>
      <c r="H141" s="1302"/>
      <c r="I141" s="1303"/>
      <c r="J141" s="1303"/>
      <c r="K141" s="1303"/>
      <c r="L141" s="1305"/>
      <c r="M141" s="1035">
        <v>3</v>
      </c>
      <c r="N141" s="1062">
        <v>0.5</v>
      </c>
      <c r="O141" s="1063">
        <v>0</v>
      </c>
      <c r="P141" s="1030">
        <v>0</v>
      </c>
      <c r="Q141" s="190"/>
      <c r="R141" s="116"/>
      <c r="S141" s="291" t="e">
        <f>#REF!</f>
        <v>#REF!</v>
      </c>
      <c r="T141" s="402"/>
      <c r="V141" s="216">
        <f>M141</f>
        <v>3</v>
      </c>
      <c r="W141" s="192">
        <f>重み!D136</f>
        <v>0.5</v>
      </c>
      <c r="X141" s="261"/>
      <c r="Y141" s="192">
        <f>重み!E136</f>
        <v>0</v>
      </c>
      <c r="Z141" s="166"/>
      <c r="AA141" s="116"/>
      <c r="AB141" s="145">
        <f>重み!M136</f>
        <v>0.5</v>
      </c>
      <c r="AC141" s="130"/>
      <c r="AD141" s="145"/>
    </row>
    <row r="142" spans="2:58" ht="14.25" thickBot="1">
      <c r="B142" s="271"/>
      <c r="C142" s="222"/>
      <c r="D142" s="242" t="s">
        <v>245</v>
      </c>
      <c r="E142" s="197"/>
      <c r="F142" s="244"/>
      <c r="H142" s="184"/>
      <c r="I142" s="185"/>
      <c r="J142" s="185"/>
      <c r="K142" s="185"/>
      <c r="L142" s="186"/>
      <c r="M142" s="1053">
        <v>0</v>
      </c>
      <c r="N142" s="1029">
        <v>0</v>
      </c>
      <c r="O142" s="1061">
        <v>0</v>
      </c>
      <c r="P142" s="1030">
        <v>0</v>
      </c>
      <c r="Q142" s="190"/>
      <c r="R142" s="116"/>
      <c r="S142" s="339"/>
      <c r="T142" s="116"/>
      <c r="V142" s="191">
        <f>SUMPRODUCT(V143:V144,W143:W144)</f>
        <v>0</v>
      </c>
      <c r="W142" s="192">
        <f>重み!D137</f>
        <v>0</v>
      </c>
      <c r="X142" s="191">
        <f>SUMPRODUCT(X143:X144,Y143:Y144)</f>
        <v>0</v>
      </c>
      <c r="Y142" s="192">
        <f>重み!E137</f>
        <v>0</v>
      </c>
      <c r="Z142" s="166"/>
      <c r="AA142" s="116"/>
      <c r="AB142" s="145">
        <f>重み!M137</f>
        <v>0</v>
      </c>
      <c r="AC142" s="130"/>
      <c r="AD142" s="145">
        <f>重み!N137</f>
        <v>0</v>
      </c>
    </row>
    <row r="143" spans="2:58">
      <c r="B143" s="271"/>
      <c r="C143" s="411"/>
      <c r="D143" s="208">
        <v>4.0999999999999996</v>
      </c>
      <c r="E143" s="198" t="s">
        <v>237</v>
      </c>
      <c r="F143" s="249"/>
      <c r="H143" s="1302"/>
      <c r="I143" s="1303"/>
      <c r="J143" s="1303"/>
      <c r="K143" s="1303"/>
      <c r="L143" s="1305"/>
      <c r="M143" s="1034">
        <v>3</v>
      </c>
      <c r="N143" s="1062">
        <v>0</v>
      </c>
      <c r="O143" s="1063">
        <v>0</v>
      </c>
      <c r="P143" s="1030">
        <v>0</v>
      </c>
      <c r="Q143" s="190"/>
      <c r="R143" s="116"/>
      <c r="S143" s="284" t="e">
        <f>#REF!</f>
        <v>#REF!</v>
      </c>
      <c r="T143" s="116"/>
      <c r="V143" s="216">
        <f>M143</f>
        <v>3</v>
      </c>
      <c r="W143" s="192">
        <f>重み!D138</f>
        <v>0</v>
      </c>
      <c r="X143" s="261"/>
      <c r="Y143" s="192">
        <f>重み!E138</f>
        <v>0</v>
      </c>
      <c r="Z143" s="166"/>
      <c r="AA143" s="116"/>
      <c r="AB143" s="145">
        <f>重み!M138</f>
        <v>0</v>
      </c>
      <c r="AC143" s="130"/>
      <c r="AD143" s="145"/>
    </row>
    <row r="144" spans="2:58" ht="14.25" thickBot="1">
      <c r="B144" s="323"/>
      <c r="C144" s="412"/>
      <c r="D144" s="208">
        <v>4.2</v>
      </c>
      <c r="E144" s="198" t="s">
        <v>242</v>
      </c>
      <c r="F144" s="249"/>
      <c r="H144" s="1302"/>
      <c r="I144" s="1303"/>
      <c r="J144" s="1303"/>
      <c r="K144" s="1303"/>
      <c r="L144" s="1305"/>
      <c r="M144" s="1035">
        <v>3</v>
      </c>
      <c r="N144" s="1062">
        <v>0</v>
      </c>
      <c r="O144" s="1063">
        <v>0</v>
      </c>
      <c r="P144" s="1030">
        <v>0</v>
      </c>
      <c r="Q144" s="190"/>
      <c r="R144" s="116"/>
      <c r="S144" s="291" t="e">
        <f>#REF!</f>
        <v>#REF!</v>
      </c>
      <c r="T144" s="116"/>
      <c r="V144" s="216">
        <f>M144</f>
        <v>3</v>
      </c>
      <c r="W144" s="192">
        <f>重み!D139</f>
        <v>0</v>
      </c>
      <c r="X144" s="261"/>
      <c r="Y144" s="192">
        <f>重み!E139</f>
        <v>0</v>
      </c>
      <c r="Z144" s="166"/>
      <c r="AA144" s="116"/>
      <c r="AB144" s="145">
        <f>重み!M139</f>
        <v>0</v>
      </c>
      <c r="AC144" s="130"/>
      <c r="AD144" s="145"/>
    </row>
    <row r="145" spans="2:58" ht="15.75" thickBot="1">
      <c r="B145" s="292" t="s">
        <v>440</v>
      </c>
      <c r="C145" s="347" t="s">
        <v>441</v>
      </c>
      <c r="D145" s="347"/>
      <c r="E145" s="347"/>
      <c r="F145" s="348"/>
      <c r="H145" s="296"/>
      <c r="I145" s="297"/>
      <c r="J145" s="297"/>
      <c r="K145" s="297"/>
      <c r="L145" s="298"/>
      <c r="M145" s="1055">
        <v>0</v>
      </c>
      <c r="N145" s="1056">
        <v>0.3</v>
      </c>
      <c r="O145" s="1057">
        <v>0</v>
      </c>
      <c r="P145" s="1058">
        <v>0</v>
      </c>
      <c r="Q145" s="303">
        <f>ROUNDDOWN(Z145,1)</f>
        <v>2.6</v>
      </c>
      <c r="R145" s="116"/>
      <c r="S145" s="115"/>
      <c r="T145" s="116"/>
      <c r="V145" s="261"/>
      <c r="W145" s="177">
        <f>重み!D140</f>
        <v>0.3</v>
      </c>
      <c r="X145" s="261"/>
      <c r="Y145" s="177"/>
      <c r="Z145" s="166">
        <f>Z146*W146+Z151*W151+W166*Z166</f>
        <v>2.62</v>
      </c>
      <c r="AA145" s="116"/>
      <c r="AB145" s="145">
        <f>重み!M140</f>
        <v>0.3</v>
      </c>
      <c r="AC145" s="130"/>
      <c r="AD145" s="145">
        <f>重み!N140</f>
        <v>0</v>
      </c>
      <c r="AF145" s="755"/>
      <c r="AG145" s="741"/>
      <c r="AH145" s="741"/>
      <c r="AI145" s="741"/>
      <c r="AJ145" s="741"/>
      <c r="AK145" s="741"/>
      <c r="AL145" s="741"/>
      <c r="AM145" s="741"/>
      <c r="AN145" s="741"/>
      <c r="AO145" s="742"/>
      <c r="AP145" s="743"/>
      <c r="AQ145" s="744">
        <f>N145</f>
        <v>0.3</v>
      </c>
      <c r="AR145" s="303">
        <f t="shared" ref="AR145" si="26">ROUNDDOWN(AT145,1)</f>
        <v>3</v>
      </c>
      <c r="AT145" s="724">
        <f>SUMPRODUCT(AQ146:AQ171,AT146:AT171)</f>
        <v>3</v>
      </c>
    </row>
    <row r="146" spans="2:58" ht="14.25" thickBot="1">
      <c r="B146" s="405">
        <v>1</v>
      </c>
      <c r="C146" s="181" t="s">
        <v>297</v>
      </c>
      <c r="D146" s="181"/>
      <c r="E146" s="181"/>
      <c r="F146" s="183"/>
      <c r="H146" s="406"/>
      <c r="I146" s="407"/>
      <c r="J146" s="407"/>
      <c r="K146" s="407"/>
      <c r="L146" s="408"/>
      <c r="M146" s="1053">
        <v>2.2000000000000002</v>
      </c>
      <c r="N146" s="1029">
        <v>0.2</v>
      </c>
      <c r="O146" s="1061">
        <v>0</v>
      </c>
      <c r="P146" s="1030">
        <v>0</v>
      </c>
      <c r="Q146" s="190">
        <f>ROUNDDOWN(Z146,1)</f>
        <v>2.2000000000000002</v>
      </c>
      <c r="R146" s="116"/>
      <c r="S146" s="206"/>
      <c r="T146" s="116"/>
      <c r="V146" s="191">
        <f>V147*W147+V148*W148</f>
        <v>2.1999999999999997</v>
      </c>
      <c r="W146" s="192">
        <f>重み!D141</f>
        <v>0.2</v>
      </c>
      <c r="X146" s="191">
        <f>X147*Y147+X148*Y148</f>
        <v>0</v>
      </c>
      <c r="Y146" s="192">
        <f>重み!E141</f>
        <v>0</v>
      </c>
      <c r="Z146" s="166">
        <f>IF(X146=0,V146,IF(V146=0,X146,V146*AB$6+X146*AD$6))</f>
        <v>2.1999999999999997</v>
      </c>
      <c r="AA146" s="116"/>
      <c r="AB146" s="145">
        <f>重み!M141</f>
        <v>0.2</v>
      </c>
      <c r="AC146" s="130"/>
      <c r="AD146" s="145">
        <f>重み!N141</f>
        <v>0</v>
      </c>
      <c r="AF146" s="728">
        <v>3</v>
      </c>
      <c r="AG146" s="728"/>
      <c r="AH146" s="728"/>
      <c r="AI146" s="728"/>
      <c r="AJ146" s="728"/>
      <c r="AK146" s="728">
        <v>4</v>
      </c>
      <c r="AL146" s="728"/>
      <c r="AM146" s="728"/>
      <c r="AN146" s="728"/>
      <c r="AO146" s="728"/>
      <c r="AP146" s="725">
        <f t="shared" ref="AP146:AP166" si="27">ROUNDDOWN(AT146,1)</f>
        <v>3</v>
      </c>
      <c r="AQ146" s="430">
        <f>N146</f>
        <v>0.2</v>
      </c>
      <c r="AR146" s="240"/>
      <c r="AS146" s="699"/>
      <c r="AT146" s="724">
        <f>SUMPRODUCT($AW$7:$BF$7,AF146:AO146)/AV146</f>
        <v>3</v>
      </c>
      <c r="AV146" s="723">
        <f>SUMPRODUCT($AW$7:$BF$7,AW146:BF146)</f>
        <v>1</v>
      </c>
      <c r="AW146" s="709">
        <f t="shared" ref="AW146:BF146" si="28">IF(AF146&gt;0,1,0)</f>
        <v>1</v>
      </c>
      <c r="AX146" s="709">
        <f t="shared" si="28"/>
        <v>0</v>
      </c>
      <c r="AY146" s="709">
        <f t="shared" si="28"/>
        <v>0</v>
      </c>
      <c r="AZ146" s="709">
        <f t="shared" si="28"/>
        <v>0</v>
      </c>
      <c r="BA146" s="709">
        <f t="shared" si="28"/>
        <v>0</v>
      </c>
      <c r="BB146" s="709">
        <f t="shared" si="28"/>
        <v>1</v>
      </c>
      <c r="BC146" s="709">
        <f t="shared" si="28"/>
        <v>0</v>
      </c>
      <c r="BD146" s="709">
        <f t="shared" si="28"/>
        <v>0</v>
      </c>
      <c r="BE146" s="709">
        <f t="shared" si="28"/>
        <v>0</v>
      </c>
      <c r="BF146" s="709">
        <f t="shared" si="28"/>
        <v>0</v>
      </c>
    </row>
    <row r="147" spans="2:58" ht="14.25" thickBot="1">
      <c r="B147" s="271"/>
      <c r="C147" s="230">
        <v>1.1000000000000001</v>
      </c>
      <c r="D147" s="198" t="s">
        <v>298</v>
      </c>
      <c r="E147" s="198"/>
      <c r="F147" s="249"/>
      <c r="H147" s="1302"/>
      <c r="I147" s="1303"/>
      <c r="J147" s="1303"/>
      <c r="K147" s="1303"/>
      <c r="L147" s="1305"/>
      <c r="M147" s="1088">
        <v>1</v>
      </c>
      <c r="N147" s="1091">
        <v>0.4</v>
      </c>
      <c r="O147" s="1067">
        <v>0</v>
      </c>
      <c r="P147" s="1044">
        <v>0</v>
      </c>
      <c r="Q147" s="205"/>
      <c r="R147" s="116"/>
      <c r="S147" s="284" t="e">
        <f>#REF!</f>
        <v>#REF!</v>
      </c>
      <c r="T147" s="402"/>
      <c r="V147" s="216">
        <f>M147</f>
        <v>1</v>
      </c>
      <c r="W147" s="192">
        <f>重み!D142</f>
        <v>0.4</v>
      </c>
      <c r="X147" s="261"/>
      <c r="Y147" s="192">
        <f>重み!E142</f>
        <v>0</v>
      </c>
      <c r="Z147" s="166"/>
      <c r="AA147" s="116"/>
      <c r="AB147" s="145">
        <f>重み!M142</f>
        <v>0.4</v>
      </c>
      <c r="AC147" s="130"/>
      <c r="AD147" s="145">
        <f>重み!N142</f>
        <v>0</v>
      </c>
      <c r="AP147" s="757">
        <f t="shared" si="27"/>
        <v>0</v>
      </c>
    </row>
    <row r="148" spans="2:58" ht="14.25" thickBot="1">
      <c r="B148" s="271"/>
      <c r="C148" s="409">
        <v>1.2</v>
      </c>
      <c r="D148" s="242" t="s">
        <v>299</v>
      </c>
      <c r="E148" s="197"/>
      <c r="F148" s="244"/>
      <c r="H148" s="184"/>
      <c r="I148" s="185"/>
      <c r="J148" s="185"/>
      <c r="K148" s="185"/>
      <c r="L148" s="186"/>
      <c r="M148" s="1053">
        <v>3</v>
      </c>
      <c r="N148" s="1029">
        <v>0.6</v>
      </c>
      <c r="O148" s="1061">
        <v>0</v>
      </c>
      <c r="P148" s="1030">
        <v>0</v>
      </c>
      <c r="Q148" s="190"/>
      <c r="R148" s="116"/>
      <c r="S148" s="410"/>
      <c r="T148" s="116"/>
      <c r="V148" s="191">
        <f>SUMPRODUCT(V149:V150,W149:W150)</f>
        <v>2.9999999999999996</v>
      </c>
      <c r="W148" s="192">
        <f>重み!D143</f>
        <v>0.6</v>
      </c>
      <c r="X148" s="191">
        <f>SUMPRODUCT(X149:X150,Y149:Y150)</f>
        <v>0</v>
      </c>
      <c r="Y148" s="192">
        <f>重み!E143</f>
        <v>0</v>
      </c>
      <c r="Z148" s="166"/>
      <c r="AA148" s="116"/>
      <c r="AB148" s="145">
        <f>重み!M143</f>
        <v>0.6</v>
      </c>
      <c r="AC148" s="130"/>
      <c r="AD148" s="145">
        <f>重み!N143</f>
        <v>0</v>
      </c>
      <c r="AP148" s="757">
        <f t="shared" si="27"/>
        <v>0</v>
      </c>
    </row>
    <row r="149" spans="2:58">
      <c r="B149" s="271"/>
      <c r="C149" s="411"/>
      <c r="D149" s="208">
        <v>1</v>
      </c>
      <c r="E149" s="198" t="s">
        <v>300</v>
      </c>
      <c r="F149" s="249"/>
      <c r="H149" s="1302"/>
      <c r="I149" s="1303"/>
      <c r="J149" s="1303"/>
      <c r="K149" s="1303"/>
      <c r="L149" s="1305"/>
      <c r="M149" s="1034">
        <v>3</v>
      </c>
      <c r="N149" s="1062">
        <v>0.7</v>
      </c>
      <c r="O149" s="1063">
        <v>0</v>
      </c>
      <c r="P149" s="1030">
        <v>0</v>
      </c>
      <c r="Q149" s="190"/>
      <c r="R149" s="116"/>
      <c r="S149" s="315" t="e">
        <f>#REF!</f>
        <v>#REF!</v>
      </c>
      <c r="T149" s="402"/>
      <c r="V149" s="216">
        <f>M149</f>
        <v>3</v>
      </c>
      <c r="W149" s="192">
        <f>重み!D144</f>
        <v>0.7</v>
      </c>
      <c r="X149" s="261"/>
      <c r="Y149" s="192">
        <f>重み!E144</f>
        <v>0</v>
      </c>
      <c r="Z149" s="166"/>
      <c r="AA149" s="116"/>
      <c r="AB149" s="145">
        <f>重み!M144</f>
        <v>0.7</v>
      </c>
      <c r="AC149" s="130"/>
      <c r="AD149" s="145">
        <f>重み!N144</f>
        <v>0</v>
      </c>
      <c r="AP149" s="757">
        <f t="shared" si="27"/>
        <v>0</v>
      </c>
    </row>
    <row r="150" spans="2:58" ht="14.25" thickBot="1">
      <c r="B150" s="323"/>
      <c r="C150" s="412"/>
      <c r="D150" s="208">
        <v>2</v>
      </c>
      <c r="E150" s="1306" t="s">
        <v>301</v>
      </c>
      <c r="F150" s="1307"/>
      <c r="H150" s="1302"/>
      <c r="I150" s="1303"/>
      <c r="J150" s="1303"/>
      <c r="K150" s="1303"/>
      <c r="L150" s="1305"/>
      <c r="M150" s="1035">
        <v>3</v>
      </c>
      <c r="N150" s="1062">
        <v>0.3</v>
      </c>
      <c r="O150" s="1063">
        <v>0</v>
      </c>
      <c r="P150" s="1030">
        <v>0</v>
      </c>
      <c r="Q150" s="190"/>
      <c r="R150" s="116"/>
      <c r="S150" s="315" t="e">
        <f>#REF!</f>
        <v>#REF!</v>
      </c>
      <c r="T150" s="402"/>
      <c r="V150" s="216">
        <f>M150</f>
        <v>3</v>
      </c>
      <c r="W150" s="192">
        <f>重み!D145</f>
        <v>0.3</v>
      </c>
      <c r="X150" s="261"/>
      <c r="Y150" s="192">
        <f>重み!E145</f>
        <v>0</v>
      </c>
      <c r="Z150" s="166"/>
      <c r="AA150" s="116"/>
      <c r="AB150" s="145">
        <f>重み!M145</f>
        <v>0.3</v>
      </c>
      <c r="AC150" s="130"/>
      <c r="AD150" s="145">
        <f>重み!N145</f>
        <v>0</v>
      </c>
      <c r="AP150" s="757">
        <f t="shared" si="27"/>
        <v>0</v>
      </c>
    </row>
    <row r="151" spans="2:58" ht="14.25" thickBot="1">
      <c r="B151" s="388">
        <v>2</v>
      </c>
      <c r="C151" s="756" t="s">
        <v>302</v>
      </c>
      <c r="D151" s="756"/>
      <c r="E151" s="756"/>
      <c r="F151" s="244"/>
      <c r="H151" s="234"/>
      <c r="I151" s="235"/>
      <c r="J151" s="235"/>
      <c r="K151" s="235"/>
      <c r="L151" s="236"/>
      <c r="M151" s="1053">
        <v>2.5</v>
      </c>
      <c r="N151" s="1040">
        <v>0.6</v>
      </c>
      <c r="O151" s="1078">
        <v>0</v>
      </c>
      <c r="P151" s="1041">
        <v>0</v>
      </c>
      <c r="Q151" s="240">
        <f>ROUNDDOWN(Z151,1)</f>
        <v>2.5</v>
      </c>
      <c r="R151" s="116"/>
      <c r="S151" s="410"/>
      <c r="T151" s="116"/>
      <c r="V151" s="191">
        <f>V152*W152+V153*W153+V154*W154+V155*W155+V156*W156+V157*W157</f>
        <v>2.5555555555555558</v>
      </c>
      <c r="W151" s="192">
        <f>重み!D146</f>
        <v>0.6</v>
      </c>
      <c r="X151" s="191">
        <f>X152*Y152+X153*Y153+X154*Y154+X155*Y155+X156*Y156+X157*Y157</f>
        <v>0</v>
      </c>
      <c r="Y151" s="192">
        <f>重み!E146</f>
        <v>0</v>
      </c>
      <c r="Z151" s="166">
        <f>IF(X151=0,V151,IF(V151=0,X151,V151*AB$6+X151*AD$6))</f>
        <v>2.5555555555555558</v>
      </c>
      <c r="AA151" s="116"/>
      <c r="AB151" s="145">
        <f>重み!M146</f>
        <v>0.6</v>
      </c>
      <c r="AC151" s="130"/>
      <c r="AD151" s="145">
        <f>重み!N146</f>
        <v>0</v>
      </c>
      <c r="AF151" s="728">
        <v>3</v>
      </c>
      <c r="AG151" s="728"/>
      <c r="AH151" s="728"/>
      <c r="AI151" s="728"/>
      <c r="AJ151" s="728"/>
      <c r="AK151" s="728">
        <v>4</v>
      </c>
      <c r="AL151" s="728"/>
      <c r="AM151" s="728"/>
      <c r="AN151" s="728"/>
      <c r="AO151" s="728"/>
      <c r="AP151" s="725">
        <f t="shared" si="27"/>
        <v>3</v>
      </c>
      <c r="AQ151" s="430">
        <f>N151</f>
        <v>0.6</v>
      </c>
      <c r="AR151" s="240"/>
      <c r="AS151" s="699"/>
      <c r="AT151" s="724">
        <f>SUMPRODUCT($AW$7:$BF$7,AF151:AO151)/AV151</f>
        <v>3</v>
      </c>
      <c r="AV151" s="723">
        <f>SUMPRODUCT($AW$7:$BF$7,AW151:BF151)</f>
        <v>1</v>
      </c>
      <c r="AW151" s="709">
        <f t="shared" ref="AW151:BF151" si="29">IF(AF151&gt;0,1,0)</f>
        <v>1</v>
      </c>
      <c r="AX151" s="709">
        <f t="shared" si="29"/>
        <v>0</v>
      </c>
      <c r="AY151" s="709">
        <f t="shared" si="29"/>
        <v>0</v>
      </c>
      <c r="AZ151" s="709">
        <f t="shared" si="29"/>
        <v>0</v>
      </c>
      <c r="BA151" s="709">
        <f t="shared" si="29"/>
        <v>0</v>
      </c>
      <c r="BB151" s="709">
        <f t="shared" si="29"/>
        <v>1</v>
      </c>
      <c r="BC151" s="709">
        <f t="shared" si="29"/>
        <v>0</v>
      </c>
      <c r="BD151" s="709">
        <f t="shared" si="29"/>
        <v>0</v>
      </c>
      <c r="BE151" s="709">
        <f t="shared" si="29"/>
        <v>0</v>
      </c>
      <c r="BF151" s="709">
        <f t="shared" si="29"/>
        <v>0</v>
      </c>
    </row>
    <row r="152" spans="2:58">
      <c r="B152" s="392"/>
      <c r="C152" s="230">
        <v>2.1</v>
      </c>
      <c r="D152" s="341" t="s">
        <v>303</v>
      </c>
      <c r="E152" s="198"/>
      <c r="F152" s="249"/>
      <c r="H152" s="1302"/>
      <c r="I152" s="1303"/>
      <c r="J152" s="1303"/>
      <c r="K152" s="1303"/>
      <c r="L152" s="1305"/>
      <c r="M152" s="1034">
        <v>3</v>
      </c>
      <c r="N152" s="1062">
        <v>0.11111111111111113</v>
      </c>
      <c r="O152" s="1063">
        <v>0</v>
      </c>
      <c r="P152" s="1030">
        <v>0</v>
      </c>
      <c r="Q152" s="190"/>
      <c r="R152" s="116"/>
      <c r="S152" s="413" t="e">
        <f>#REF!</f>
        <v>#REF!</v>
      </c>
      <c r="T152" s="402"/>
      <c r="V152" s="414">
        <f t="shared" ref="V152:V157" si="30">M152</f>
        <v>3</v>
      </c>
      <c r="W152" s="192">
        <f>重み!D147</f>
        <v>0.11111111111111113</v>
      </c>
      <c r="X152" s="261"/>
      <c r="Y152" s="192">
        <f>重み!E147</f>
        <v>0</v>
      </c>
      <c r="Z152" s="166"/>
      <c r="AA152" s="116"/>
      <c r="AB152" s="145">
        <f>重み!M147</f>
        <v>0.1</v>
      </c>
      <c r="AC152" s="130"/>
      <c r="AD152" s="145">
        <f>重み!N147</f>
        <v>0</v>
      </c>
      <c r="AP152" s="757">
        <f t="shared" si="27"/>
        <v>0</v>
      </c>
    </row>
    <row r="153" spans="2:58">
      <c r="B153" s="278"/>
      <c r="C153" s="230">
        <v>2.2000000000000002</v>
      </c>
      <c r="D153" s="341" t="s">
        <v>304</v>
      </c>
      <c r="E153" s="198"/>
      <c r="F153" s="249"/>
      <c r="H153" s="1302"/>
      <c r="I153" s="1303"/>
      <c r="J153" s="1303"/>
      <c r="K153" s="1303"/>
      <c r="L153" s="1305"/>
      <c r="M153" s="1037">
        <v>3</v>
      </c>
      <c r="N153" s="1062">
        <v>0.22222222222222227</v>
      </c>
      <c r="O153" s="1063">
        <v>0</v>
      </c>
      <c r="P153" s="1030">
        <v>0</v>
      </c>
      <c r="Q153" s="190"/>
      <c r="R153" s="116"/>
      <c r="S153" s="415" t="e">
        <f>#REF!</f>
        <v>#REF!</v>
      </c>
      <c r="T153" s="116"/>
      <c r="V153" s="414">
        <f t="shared" si="30"/>
        <v>3</v>
      </c>
      <c r="W153" s="192">
        <f>重み!D148</f>
        <v>0.22222222222222227</v>
      </c>
      <c r="X153" s="261"/>
      <c r="Y153" s="192">
        <f>重み!E148</f>
        <v>0</v>
      </c>
      <c r="Z153" s="166"/>
      <c r="AA153" s="116"/>
      <c r="AB153" s="145">
        <f>重み!M148</f>
        <v>0.2</v>
      </c>
      <c r="AC153" s="130"/>
      <c r="AD153" s="145">
        <f>重み!N148</f>
        <v>0</v>
      </c>
      <c r="AP153" s="757">
        <f t="shared" si="27"/>
        <v>0</v>
      </c>
    </row>
    <row r="154" spans="2:58">
      <c r="B154" s="271"/>
      <c r="C154" s="230">
        <v>2.2999999999999998</v>
      </c>
      <c r="D154" s="198" t="s">
        <v>305</v>
      </c>
      <c r="E154" s="198"/>
      <c r="F154" s="249"/>
      <c r="H154" s="1302" t="e">
        <f>#REF!</f>
        <v>#REF!</v>
      </c>
      <c r="I154" s="1310"/>
      <c r="J154" s="1310"/>
      <c r="K154" s="1310"/>
      <c r="L154" s="1311"/>
      <c r="M154" s="1037">
        <v>3</v>
      </c>
      <c r="N154" s="1062">
        <v>0.22222222222222227</v>
      </c>
      <c r="O154" s="1063">
        <v>0</v>
      </c>
      <c r="P154" s="1030">
        <v>0</v>
      </c>
      <c r="Q154" s="190"/>
      <c r="R154" s="116"/>
      <c r="S154" s="413" t="e">
        <f>#REF!</f>
        <v>#REF!</v>
      </c>
      <c r="T154" s="402"/>
      <c r="V154" s="414">
        <f t="shared" si="30"/>
        <v>3</v>
      </c>
      <c r="W154" s="192">
        <f>重み!D149</f>
        <v>0.22222222222222227</v>
      </c>
      <c r="X154" s="261"/>
      <c r="Y154" s="192">
        <f>重み!E149</f>
        <v>0</v>
      </c>
      <c r="Z154" s="166"/>
      <c r="AA154" s="116"/>
      <c r="AB154" s="145">
        <f>重み!M149</f>
        <v>0.2</v>
      </c>
      <c r="AC154" s="130"/>
      <c r="AD154" s="145">
        <f>重み!N149</f>
        <v>0</v>
      </c>
      <c r="AP154" s="757">
        <f t="shared" si="27"/>
        <v>0</v>
      </c>
    </row>
    <row r="155" spans="2:58">
      <c r="B155" s="271"/>
      <c r="C155" s="230">
        <v>2.4</v>
      </c>
      <c r="D155" s="1308" t="s">
        <v>6</v>
      </c>
      <c r="E155" s="1309"/>
      <c r="F155" s="1307"/>
      <c r="H155" s="1302" t="e">
        <f>#REF!</f>
        <v>#REF!</v>
      </c>
      <c r="I155" s="1310"/>
      <c r="J155" s="1310"/>
      <c r="K155" s="1310"/>
      <c r="L155" s="1311"/>
      <c r="M155" s="1037">
        <v>1</v>
      </c>
      <c r="N155" s="1062">
        <v>0.22222222222222227</v>
      </c>
      <c r="O155" s="1063">
        <v>0</v>
      </c>
      <c r="P155" s="1030">
        <v>0</v>
      </c>
      <c r="Q155" s="190"/>
      <c r="R155" s="116"/>
      <c r="S155" s="413" t="e">
        <f>#REF!</f>
        <v>#REF!</v>
      </c>
      <c r="T155" s="402"/>
      <c r="V155" s="414">
        <f t="shared" si="30"/>
        <v>1</v>
      </c>
      <c r="W155" s="192">
        <f>重み!D150</f>
        <v>0.22222222222222227</v>
      </c>
      <c r="X155" s="261"/>
      <c r="Y155" s="192">
        <f>重み!E150</f>
        <v>0</v>
      </c>
      <c r="Z155" s="166"/>
      <c r="AA155" s="116"/>
      <c r="AB155" s="145">
        <f>重み!M150</f>
        <v>0.2</v>
      </c>
      <c r="AC155" s="130"/>
      <c r="AD155" s="145">
        <f>重み!N150</f>
        <v>0</v>
      </c>
      <c r="AP155" s="757">
        <f t="shared" si="27"/>
        <v>0</v>
      </c>
    </row>
    <row r="156" spans="2:58">
      <c r="B156" s="278"/>
      <c r="C156" s="230">
        <v>2.5</v>
      </c>
      <c r="D156" s="341" t="s">
        <v>306</v>
      </c>
      <c r="E156" s="198"/>
      <c r="F156" s="249"/>
      <c r="H156" s="1302"/>
      <c r="I156" s="1303"/>
      <c r="J156" s="1303"/>
      <c r="K156" s="1303"/>
      <c r="L156" s="1305"/>
      <c r="M156" s="1037">
        <v>0</v>
      </c>
      <c r="N156" s="1062">
        <v>0</v>
      </c>
      <c r="O156" s="1063">
        <v>0</v>
      </c>
      <c r="P156" s="1030">
        <v>0</v>
      </c>
      <c r="Q156" s="190"/>
      <c r="R156" s="116"/>
      <c r="S156" s="413" t="e">
        <f>#REF!</f>
        <v>#REF!</v>
      </c>
      <c r="T156" s="402"/>
      <c r="V156" s="414">
        <f t="shared" si="30"/>
        <v>0</v>
      </c>
      <c r="W156" s="192">
        <f>重み!D151</f>
        <v>0</v>
      </c>
      <c r="X156" s="261"/>
      <c r="Y156" s="192">
        <f>重み!E151</f>
        <v>0</v>
      </c>
      <c r="Z156" s="166"/>
      <c r="AA156" s="116"/>
      <c r="AB156" s="145">
        <f>重み!M151</f>
        <v>0.1</v>
      </c>
      <c r="AC156" s="130"/>
      <c r="AD156" s="145">
        <f>重み!N151</f>
        <v>0</v>
      </c>
      <c r="AP156" s="757">
        <f t="shared" si="27"/>
        <v>0</v>
      </c>
    </row>
    <row r="157" spans="2:58" ht="14.25" thickBot="1">
      <c r="B157" s="416"/>
      <c r="C157" s="230">
        <v>2.6</v>
      </c>
      <c r="D157" s="341" t="s">
        <v>307</v>
      </c>
      <c r="E157" s="198"/>
      <c r="F157" s="249"/>
      <c r="H157" s="1302"/>
      <c r="I157" s="1303"/>
      <c r="J157" s="1303"/>
      <c r="K157" s="1303"/>
      <c r="L157" s="1305"/>
      <c r="M157" s="1035">
        <v>3</v>
      </c>
      <c r="N157" s="1062">
        <v>0.22222222222222227</v>
      </c>
      <c r="O157" s="1063">
        <v>0</v>
      </c>
      <c r="P157" s="1030">
        <v>0</v>
      </c>
      <c r="Q157" s="190"/>
      <c r="R157" s="116"/>
      <c r="S157" s="417" t="e">
        <f>#REF!</f>
        <v>#REF!</v>
      </c>
      <c r="T157" s="116"/>
      <c r="V157" s="414">
        <f t="shared" si="30"/>
        <v>3</v>
      </c>
      <c r="W157" s="192">
        <f>重み!D152</f>
        <v>0.22222222222222227</v>
      </c>
      <c r="X157" s="261"/>
      <c r="Y157" s="192">
        <f>重み!E152</f>
        <v>0</v>
      </c>
      <c r="Z157" s="166"/>
      <c r="AA157" s="116"/>
      <c r="AB157" s="145">
        <f>重み!M152</f>
        <v>0.2</v>
      </c>
      <c r="AC157" s="130"/>
      <c r="AD157" s="145">
        <f>重み!N152</f>
        <v>0</v>
      </c>
      <c r="AP157" s="757">
        <f t="shared" si="27"/>
        <v>0</v>
      </c>
    </row>
    <row r="158" spans="2:58" s="764" customFormat="1" hidden="1">
      <c r="B158" s="1267"/>
      <c r="C158" s="1269">
        <v>2.6</v>
      </c>
      <c r="D158" s="1270" t="s">
        <v>307</v>
      </c>
      <c r="E158" s="1271"/>
      <c r="F158" s="249"/>
      <c r="H158" s="1250"/>
      <c r="I158" s="1251"/>
      <c r="J158" s="1251"/>
      <c r="K158" s="1251"/>
      <c r="L158" s="1252"/>
      <c r="M158" s="1063"/>
      <c r="N158" s="1062"/>
      <c r="O158" s="1063"/>
      <c r="P158" s="1030"/>
      <c r="Q158" s="190"/>
      <c r="R158" s="116"/>
      <c r="S158" s="1268"/>
      <c r="T158" s="116"/>
      <c r="V158" s="414"/>
      <c r="W158" s="192"/>
      <c r="X158" s="261"/>
      <c r="Y158" s="192"/>
      <c r="Z158" s="166"/>
      <c r="AA158" s="116"/>
      <c r="AB158" s="145"/>
      <c r="AC158" s="130"/>
      <c r="AD158" s="145"/>
      <c r="AP158" s="757"/>
    </row>
    <row r="159" spans="2:58" s="764" customFormat="1" hidden="1">
      <c r="B159" s="1267"/>
      <c r="C159" s="1275"/>
      <c r="D159" s="1272">
        <v>1</v>
      </c>
      <c r="E159" s="1271" t="s">
        <v>1276</v>
      </c>
      <c r="F159" s="249"/>
      <c r="H159" s="1250"/>
      <c r="I159" s="1251"/>
      <c r="J159" s="1251"/>
      <c r="K159" s="1251"/>
      <c r="L159" s="1252"/>
      <c r="M159" s="1063"/>
      <c r="N159" s="1062"/>
      <c r="O159" s="1063"/>
      <c r="P159" s="1030"/>
      <c r="Q159" s="190"/>
      <c r="R159" s="116"/>
      <c r="S159" s="1268"/>
      <c r="T159" s="116"/>
      <c r="V159" s="414"/>
      <c r="W159" s="192"/>
      <c r="X159" s="261"/>
      <c r="Y159" s="192"/>
      <c r="Z159" s="166"/>
      <c r="AA159" s="116"/>
      <c r="AB159" s="145"/>
      <c r="AC159" s="130"/>
      <c r="AD159" s="145"/>
      <c r="AP159" s="757"/>
    </row>
    <row r="160" spans="2:58" s="764" customFormat="1" hidden="1">
      <c r="B160" s="1267"/>
      <c r="C160" s="222"/>
      <c r="D160" s="1272">
        <v>2</v>
      </c>
      <c r="E160" s="1271" t="s">
        <v>1277</v>
      </c>
      <c r="F160" s="249"/>
      <c r="H160" s="1250"/>
      <c r="I160" s="1251"/>
      <c r="J160" s="1251"/>
      <c r="K160" s="1251"/>
      <c r="L160" s="1252"/>
      <c r="M160" s="1063"/>
      <c r="N160" s="1062"/>
      <c r="O160" s="1063"/>
      <c r="P160" s="1030"/>
      <c r="Q160" s="190"/>
      <c r="R160" s="116"/>
      <c r="S160" s="1268"/>
      <c r="T160" s="116"/>
      <c r="V160" s="414"/>
      <c r="W160" s="192"/>
      <c r="X160" s="261"/>
      <c r="Y160" s="192"/>
      <c r="Z160" s="166"/>
      <c r="AA160" s="116"/>
      <c r="AB160" s="145"/>
      <c r="AC160" s="130"/>
      <c r="AD160" s="145"/>
      <c r="AP160" s="757"/>
    </row>
    <row r="161" spans="2:58" s="764" customFormat="1" hidden="1">
      <c r="B161" s="1267"/>
      <c r="C161" s="222"/>
      <c r="D161" s="1272">
        <v>3</v>
      </c>
      <c r="E161" s="1271" t="s">
        <v>1278</v>
      </c>
      <c r="F161" s="249"/>
      <c r="H161" s="1250"/>
      <c r="I161" s="1251"/>
      <c r="J161" s="1251"/>
      <c r="K161" s="1251"/>
      <c r="L161" s="1252"/>
      <c r="M161" s="1063"/>
      <c r="N161" s="1062"/>
      <c r="O161" s="1063"/>
      <c r="P161" s="1030"/>
      <c r="Q161" s="190"/>
      <c r="R161" s="116"/>
      <c r="S161" s="1268"/>
      <c r="T161" s="116"/>
      <c r="V161" s="414"/>
      <c r="W161" s="192"/>
      <c r="X161" s="261"/>
      <c r="Y161" s="192"/>
      <c r="Z161" s="166"/>
      <c r="AA161" s="116"/>
      <c r="AB161" s="145"/>
      <c r="AC161" s="130"/>
      <c r="AD161" s="145"/>
      <c r="AP161" s="757"/>
    </row>
    <row r="162" spans="2:58" s="764" customFormat="1" hidden="1">
      <c r="B162" s="1267"/>
      <c r="C162" s="222"/>
      <c r="D162" s="1272">
        <v>4</v>
      </c>
      <c r="E162" s="1271" t="s">
        <v>1279</v>
      </c>
      <c r="F162" s="249"/>
      <c r="H162" s="1250"/>
      <c r="I162" s="1251"/>
      <c r="J162" s="1251"/>
      <c r="K162" s="1251"/>
      <c r="L162" s="1252"/>
      <c r="M162" s="1063"/>
      <c r="N162" s="1062"/>
      <c r="O162" s="1063"/>
      <c r="P162" s="1030"/>
      <c r="Q162" s="190"/>
      <c r="R162" s="116"/>
      <c r="S162" s="1268"/>
      <c r="T162" s="116"/>
      <c r="V162" s="414"/>
      <c r="W162" s="192"/>
      <c r="X162" s="261"/>
      <c r="Y162" s="192"/>
      <c r="Z162" s="166"/>
      <c r="AA162" s="116"/>
      <c r="AB162" s="145"/>
      <c r="AC162" s="130"/>
      <c r="AD162" s="145"/>
      <c r="AP162" s="757"/>
    </row>
    <row r="163" spans="2:58" s="764" customFormat="1" hidden="1">
      <c r="B163" s="1267"/>
      <c r="C163" s="222"/>
      <c r="D163" s="1272">
        <v>5</v>
      </c>
      <c r="E163" s="1271" t="s">
        <v>1280</v>
      </c>
      <c r="F163" s="249"/>
      <c r="H163" s="1250"/>
      <c r="I163" s="1251"/>
      <c r="J163" s="1251"/>
      <c r="K163" s="1251"/>
      <c r="L163" s="1252"/>
      <c r="M163" s="1063"/>
      <c r="N163" s="1062"/>
      <c r="O163" s="1063"/>
      <c r="P163" s="1030"/>
      <c r="Q163" s="190"/>
      <c r="R163" s="116"/>
      <c r="S163" s="1268"/>
      <c r="T163" s="116"/>
      <c r="V163" s="414"/>
      <c r="W163" s="192"/>
      <c r="X163" s="261"/>
      <c r="Y163" s="192"/>
      <c r="Z163" s="166"/>
      <c r="AA163" s="116"/>
      <c r="AB163" s="145"/>
      <c r="AC163" s="130"/>
      <c r="AD163" s="145"/>
      <c r="AP163" s="757"/>
    </row>
    <row r="164" spans="2:58" s="764" customFormat="1" hidden="1">
      <c r="B164" s="1267"/>
      <c r="C164" s="1274"/>
      <c r="D164" s="1272">
        <v>6</v>
      </c>
      <c r="E164" s="1271" t="s">
        <v>1281</v>
      </c>
      <c r="F164" s="249"/>
      <c r="H164" s="1250"/>
      <c r="I164" s="1251"/>
      <c r="J164" s="1251"/>
      <c r="K164" s="1251"/>
      <c r="L164" s="1252"/>
      <c r="M164" s="1063"/>
      <c r="N164" s="1062"/>
      <c r="O164" s="1063"/>
      <c r="P164" s="1030"/>
      <c r="Q164" s="190"/>
      <c r="R164" s="116"/>
      <c r="S164" s="1268"/>
      <c r="T164" s="116"/>
      <c r="V164" s="414"/>
      <c r="W164" s="192"/>
      <c r="X164" s="261"/>
      <c r="Y164" s="192"/>
      <c r="Z164" s="166"/>
      <c r="AA164" s="116"/>
      <c r="AB164" s="145"/>
      <c r="AC164" s="130"/>
      <c r="AD164" s="145"/>
      <c r="AP164" s="757"/>
    </row>
    <row r="165" spans="2:58" s="764" customFormat="1" hidden="1">
      <c r="B165" s="1267"/>
      <c r="C165" s="1273">
        <v>2.7</v>
      </c>
      <c r="D165" s="1270" t="s">
        <v>1282</v>
      </c>
      <c r="E165" s="1271"/>
      <c r="F165" s="249"/>
      <c r="H165" s="1250"/>
      <c r="I165" s="1251"/>
      <c r="J165" s="1251"/>
      <c r="K165" s="1251"/>
      <c r="L165" s="1252"/>
      <c r="M165" s="1063"/>
      <c r="N165" s="1062"/>
      <c r="O165" s="1063"/>
      <c r="P165" s="1030"/>
      <c r="Q165" s="190"/>
      <c r="R165" s="116"/>
      <c r="S165" s="1268"/>
      <c r="T165" s="116"/>
      <c r="V165" s="414"/>
      <c r="W165" s="192"/>
      <c r="X165" s="261"/>
      <c r="Y165" s="192"/>
      <c r="Z165" s="166"/>
      <c r="AA165" s="116"/>
      <c r="AB165" s="145"/>
      <c r="AC165" s="130"/>
      <c r="AD165" s="145"/>
      <c r="AP165" s="757"/>
    </row>
    <row r="166" spans="2:58" ht="14.25" thickBot="1">
      <c r="B166" s="388">
        <v>3</v>
      </c>
      <c r="C166" s="756" t="s">
        <v>308</v>
      </c>
      <c r="D166" s="341"/>
      <c r="E166" s="198"/>
      <c r="F166" s="249"/>
      <c r="H166" s="234"/>
      <c r="I166" s="235"/>
      <c r="J166" s="235"/>
      <c r="K166" s="235"/>
      <c r="L166" s="236"/>
      <c r="M166" s="1053">
        <v>3.2</v>
      </c>
      <c r="N166" s="1040">
        <v>0.2</v>
      </c>
      <c r="O166" s="1078">
        <v>0</v>
      </c>
      <c r="P166" s="1041">
        <v>0</v>
      </c>
      <c r="Q166" s="240">
        <f>ROUNDDOWN(Z166,1)</f>
        <v>3.2</v>
      </c>
      <c r="R166" s="116"/>
      <c r="S166" s="418"/>
      <c r="T166" s="116"/>
      <c r="V166" s="191">
        <f>V167*W167+V168*W168</f>
        <v>3.2333333333333329</v>
      </c>
      <c r="W166" s="192">
        <f>重み!D153</f>
        <v>0.2</v>
      </c>
      <c r="X166" s="191">
        <f>X167*Y167+X168*Y168</f>
        <v>0</v>
      </c>
      <c r="Y166" s="192">
        <f>重み!E153</f>
        <v>0</v>
      </c>
      <c r="Z166" s="166">
        <f>IF(X166=0,V166,IF(V166=0,X166,V166*AB$6+X166*AD$6))</f>
        <v>3.2333333333333329</v>
      </c>
      <c r="AA166" s="116"/>
      <c r="AB166" s="145">
        <f>重み!M153</f>
        <v>0.2</v>
      </c>
      <c r="AC166" s="130"/>
      <c r="AD166" s="145">
        <f>重み!N153</f>
        <v>0</v>
      </c>
      <c r="AF166" s="728">
        <v>3</v>
      </c>
      <c r="AG166" s="728"/>
      <c r="AH166" s="728"/>
      <c r="AI166" s="728"/>
      <c r="AJ166" s="728"/>
      <c r="AK166" s="728">
        <v>4</v>
      </c>
      <c r="AL166" s="728"/>
      <c r="AM166" s="728"/>
      <c r="AN166" s="728"/>
      <c r="AO166" s="728"/>
      <c r="AP166" s="725">
        <f t="shared" si="27"/>
        <v>3</v>
      </c>
      <c r="AQ166" s="430">
        <f>N166</f>
        <v>0.2</v>
      </c>
      <c r="AR166" s="240"/>
      <c r="AS166" s="699"/>
      <c r="AT166" s="724">
        <f>SUMPRODUCT($AW$7:$BF$7,AF166:AO166)/AV166</f>
        <v>3</v>
      </c>
      <c r="AV166" s="723">
        <f>SUMPRODUCT($AW$7:$BF$7,AW166:BF166)</f>
        <v>1</v>
      </c>
      <c r="AW166" s="709">
        <f t="shared" ref="AW166:BF166" si="31">IF(AF166&gt;0,1,0)</f>
        <v>1</v>
      </c>
      <c r="AX166" s="709">
        <f t="shared" si="31"/>
        <v>0</v>
      </c>
      <c r="AY166" s="709">
        <f t="shared" si="31"/>
        <v>0</v>
      </c>
      <c r="AZ166" s="709">
        <f t="shared" si="31"/>
        <v>0</v>
      </c>
      <c r="BA166" s="709">
        <f t="shared" si="31"/>
        <v>0</v>
      </c>
      <c r="BB166" s="709">
        <f t="shared" si="31"/>
        <v>1</v>
      </c>
      <c r="BC166" s="709">
        <f t="shared" si="31"/>
        <v>0</v>
      </c>
      <c r="BD166" s="709">
        <f t="shared" si="31"/>
        <v>0</v>
      </c>
      <c r="BE166" s="709">
        <f t="shared" si="31"/>
        <v>0</v>
      </c>
      <c r="BF166" s="709">
        <f t="shared" si="31"/>
        <v>0</v>
      </c>
    </row>
    <row r="167" spans="2:58" ht="14.25" thickBot="1">
      <c r="B167" s="278"/>
      <c r="C167" s="230">
        <v>3.1</v>
      </c>
      <c r="D167" s="341" t="s">
        <v>309</v>
      </c>
      <c r="E167" s="198"/>
      <c r="F167" s="249"/>
      <c r="H167" s="1302"/>
      <c r="I167" s="1303"/>
      <c r="J167" s="1303"/>
      <c r="K167" s="1303"/>
      <c r="L167" s="1305"/>
      <c r="M167" s="1031">
        <v>3</v>
      </c>
      <c r="N167" s="1062">
        <v>0.3</v>
      </c>
      <c r="O167" s="1063">
        <v>0</v>
      </c>
      <c r="P167" s="1030">
        <v>0</v>
      </c>
      <c r="Q167" s="190"/>
      <c r="R167" s="116"/>
      <c r="S167" s="420" t="e">
        <f>#REF!</f>
        <v>#REF!</v>
      </c>
      <c r="T167" s="116"/>
      <c r="V167" s="414">
        <f>M167</f>
        <v>3</v>
      </c>
      <c r="W167" s="192">
        <f>重み!D154</f>
        <v>0.3</v>
      </c>
      <c r="X167" s="261"/>
      <c r="Y167" s="192">
        <f>重み!E154</f>
        <v>0</v>
      </c>
      <c r="Z167" s="166"/>
      <c r="AA167" s="116"/>
      <c r="AB167" s="145">
        <f>重み!M154</f>
        <v>0.3</v>
      </c>
      <c r="AC167" s="130"/>
      <c r="AD167" s="145">
        <f>重み!N154</f>
        <v>0</v>
      </c>
    </row>
    <row r="168" spans="2:58" ht="14.25" thickBot="1">
      <c r="B168" s="278"/>
      <c r="C168" s="196">
        <v>3.2</v>
      </c>
      <c r="D168" s="341" t="s">
        <v>310</v>
      </c>
      <c r="E168" s="197"/>
      <c r="F168" s="244"/>
      <c r="H168" s="184"/>
      <c r="I168" s="185"/>
      <c r="J168" s="185"/>
      <c r="K168" s="185"/>
      <c r="L168" s="421"/>
      <c r="M168" s="1053">
        <v>3.3</v>
      </c>
      <c r="N168" s="1029">
        <v>0.7</v>
      </c>
      <c r="O168" s="1061">
        <v>0</v>
      </c>
      <c r="P168" s="1079">
        <v>0</v>
      </c>
      <c r="Q168" s="190"/>
      <c r="R168" s="116"/>
      <c r="S168" s="422"/>
      <c r="T168" s="116"/>
      <c r="V168" s="191">
        <f>SUMPRODUCT(V169:V171,W169:W171)</f>
        <v>3.333333333333333</v>
      </c>
      <c r="W168" s="192">
        <f>重み!D155</f>
        <v>0.7</v>
      </c>
      <c r="X168" s="191">
        <f>SUMPRODUCT(X169:X171,Y169:Y171)</f>
        <v>0</v>
      </c>
      <c r="Y168" s="192">
        <f>重み!E155</f>
        <v>0</v>
      </c>
      <c r="Z168" s="166"/>
      <c r="AA168" s="116"/>
      <c r="AB168" s="145">
        <f>重み!M155</f>
        <v>0.7</v>
      </c>
      <c r="AC168" s="130"/>
      <c r="AD168" s="145">
        <f>重み!N155</f>
        <v>0</v>
      </c>
    </row>
    <row r="169" spans="2:58">
      <c r="B169" s="278"/>
      <c r="C169" s="207"/>
      <c r="D169" s="208">
        <v>1</v>
      </c>
      <c r="E169" s="198" t="s">
        <v>24</v>
      </c>
      <c r="F169" s="249"/>
      <c r="H169" s="1302"/>
      <c r="I169" s="1303"/>
      <c r="J169" s="1303"/>
      <c r="K169" s="1303"/>
      <c r="L169" s="1305"/>
      <c r="M169" s="1034">
        <v>4</v>
      </c>
      <c r="N169" s="1062">
        <v>0.33333333333333331</v>
      </c>
      <c r="O169" s="1063">
        <v>0</v>
      </c>
      <c r="P169" s="1030">
        <v>0</v>
      </c>
      <c r="Q169" s="190"/>
      <c r="R169" s="116"/>
      <c r="S169" s="413" t="e">
        <f>#REF!</f>
        <v>#REF!</v>
      </c>
      <c r="T169" s="402"/>
      <c r="V169" s="414">
        <f>M169</f>
        <v>4</v>
      </c>
      <c r="W169" s="192">
        <f>重み!D156</f>
        <v>0.33333333333333331</v>
      </c>
      <c r="X169" s="261"/>
      <c r="Y169" s="192">
        <f>重み!E156</f>
        <v>0</v>
      </c>
      <c r="Z169" s="166"/>
      <c r="AA169" s="116"/>
      <c r="AB169" s="145">
        <f>重み!M156</f>
        <v>0.33333333333333331</v>
      </c>
      <c r="AC169" s="130"/>
      <c r="AD169" s="145">
        <f>重み!N156</f>
        <v>0</v>
      </c>
    </row>
    <row r="170" spans="2:58">
      <c r="B170" s="278"/>
      <c r="C170" s="207"/>
      <c r="D170" s="208">
        <v>2</v>
      </c>
      <c r="E170" s="198" t="s">
        <v>25</v>
      </c>
      <c r="F170" s="249"/>
      <c r="H170" s="1302"/>
      <c r="I170" s="1303"/>
      <c r="J170" s="1303"/>
      <c r="K170" s="1303"/>
      <c r="L170" s="1305"/>
      <c r="M170" s="1037">
        <v>3</v>
      </c>
      <c r="N170" s="1062">
        <v>0.33333333333333331</v>
      </c>
      <c r="O170" s="1063">
        <v>0</v>
      </c>
      <c r="P170" s="1030">
        <v>0</v>
      </c>
      <c r="Q170" s="190"/>
      <c r="R170" s="116"/>
      <c r="S170" s="413" t="e">
        <f>#REF!</f>
        <v>#REF!</v>
      </c>
      <c r="T170" s="402"/>
      <c r="V170" s="414">
        <f>M170</f>
        <v>3</v>
      </c>
      <c r="W170" s="192">
        <f>重み!D157</f>
        <v>0.33333333333333331</v>
      </c>
      <c r="X170" s="261"/>
      <c r="Y170" s="192">
        <f>重み!E157</f>
        <v>0</v>
      </c>
      <c r="Z170" s="166"/>
      <c r="AA170" s="116"/>
      <c r="AB170" s="145">
        <f>重み!M157</f>
        <v>0.33333333333333331</v>
      </c>
      <c r="AC170" s="130"/>
      <c r="AD170" s="145">
        <f>重み!N157</f>
        <v>0</v>
      </c>
    </row>
    <row r="171" spans="2:58" ht="14.25" thickBot="1">
      <c r="B171" s="423"/>
      <c r="C171" s="287"/>
      <c r="D171" s="343">
        <v>3</v>
      </c>
      <c r="E171" s="288" t="s">
        <v>26</v>
      </c>
      <c r="F171" s="289"/>
      <c r="H171" s="1302"/>
      <c r="I171" s="1303"/>
      <c r="J171" s="1303"/>
      <c r="K171" s="1303"/>
      <c r="L171" s="1305"/>
      <c r="M171" s="1035">
        <v>3</v>
      </c>
      <c r="N171" s="1072">
        <v>0.33333333333333331</v>
      </c>
      <c r="O171" s="1073">
        <v>0</v>
      </c>
      <c r="P171" s="1074">
        <v>0</v>
      </c>
      <c r="Q171" s="290"/>
      <c r="R171" s="116"/>
      <c r="S171" s="417" t="e">
        <f>#REF!</f>
        <v>#REF!</v>
      </c>
      <c r="T171" s="116"/>
      <c r="V171" s="414">
        <f>M171</f>
        <v>3</v>
      </c>
      <c r="W171" s="192">
        <f>重み!D158</f>
        <v>0.33333333333333331</v>
      </c>
      <c r="X171" s="261"/>
      <c r="Y171" s="192">
        <f>重み!E158</f>
        <v>0</v>
      </c>
      <c r="Z171" s="166"/>
      <c r="AA171" s="116"/>
      <c r="AB171" s="145">
        <f>重み!M158</f>
        <v>0.33333333333333331</v>
      </c>
      <c r="AC171" s="130"/>
      <c r="AD171" s="145">
        <f>重み!N158</f>
        <v>0</v>
      </c>
    </row>
    <row r="172" spans="2:58" ht="15.75" thickBot="1">
      <c r="B172" s="292" t="s">
        <v>442</v>
      </c>
      <c r="C172" s="347" t="s">
        <v>443</v>
      </c>
      <c r="D172" s="347"/>
      <c r="E172" s="347"/>
      <c r="F172" s="348"/>
      <c r="H172" s="296"/>
      <c r="I172" s="297"/>
      <c r="J172" s="297"/>
      <c r="K172" s="297"/>
      <c r="L172" s="298"/>
      <c r="M172" s="1092">
        <v>0</v>
      </c>
      <c r="N172" s="1056">
        <v>0.3</v>
      </c>
      <c r="O172" s="1057">
        <v>0</v>
      </c>
      <c r="P172" s="1058">
        <v>0</v>
      </c>
      <c r="Q172" s="303">
        <f>ROUNDDOWN(Z172,1)</f>
        <v>2.9</v>
      </c>
      <c r="R172" s="116"/>
      <c r="S172" s="422"/>
      <c r="T172" s="116"/>
      <c r="V172" s="261"/>
      <c r="W172" s="177">
        <f>重み!D159</f>
        <v>0.3</v>
      </c>
      <c r="X172" s="261"/>
      <c r="Y172" s="177"/>
      <c r="Z172" s="166">
        <f>W173*Z173+W174*Z174+W183*Z183</f>
        <v>2.9941666666666666</v>
      </c>
      <c r="AA172" s="116"/>
      <c r="AB172" s="145">
        <f>重み!M159</f>
        <v>0.3</v>
      </c>
      <c r="AC172" s="130"/>
      <c r="AD172" s="145">
        <f>重み!N159</f>
        <v>0</v>
      </c>
      <c r="AF172" s="755"/>
      <c r="AG172" s="741"/>
      <c r="AH172" s="741"/>
      <c r="AI172" s="741"/>
      <c r="AJ172" s="741"/>
      <c r="AK172" s="741"/>
      <c r="AL172" s="741"/>
      <c r="AM172" s="741"/>
      <c r="AN172" s="741"/>
      <c r="AO172" s="742"/>
      <c r="AP172" s="743"/>
      <c r="AQ172" s="744">
        <f>N172</f>
        <v>0.3</v>
      </c>
      <c r="AR172" s="303" t="e">
        <f t="shared" ref="AR172" si="32">ROUNDDOWN(AT172,1)</f>
        <v>#REF!</v>
      </c>
      <c r="AT172" s="724" t="e">
        <f>SUMPRODUCT(AQ173:AQ194,AT173:AT194)</f>
        <v>#REF!</v>
      </c>
    </row>
    <row r="173" spans="2:58" ht="14.25" thickBot="1">
      <c r="B173" s="425">
        <v>1</v>
      </c>
      <c r="C173" s="181" t="s">
        <v>138</v>
      </c>
      <c r="D173" s="356"/>
      <c r="E173" s="356"/>
      <c r="F173" s="282"/>
      <c r="H173" s="1302"/>
      <c r="I173" s="1303"/>
      <c r="J173" s="1303"/>
      <c r="K173" s="1303"/>
      <c r="L173" s="1305"/>
      <c r="M173" s="1088">
        <v>3.7</v>
      </c>
      <c r="N173" s="1062">
        <v>0.33333333333333331</v>
      </c>
      <c r="O173" s="1061">
        <v>0</v>
      </c>
      <c r="P173" s="1030">
        <v>0</v>
      </c>
      <c r="Q173" s="190">
        <f>ROUNDDOWN(Z173,1)</f>
        <v>3.7</v>
      </c>
      <c r="R173" s="116"/>
      <c r="S173" s="413" t="e">
        <f>#REF!</f>
        <v>#REF!</v>
      </c>
      <c r="T173" s="402"/>
      <c r="V173" s="414">
        <f>M173</f>
        <v>3.7</v>
      </c>
      <c r="W173" s="192">
        <f>重み!D160</f>
        <v>0.33333333333333331</v>
      </c>
      <c r="X173" s="261"/>
      <c r="Y173" s="192">
        <f>重み!E160</f>
        <v>0</v>
      </c>
      <c r="Z173" s="166">
        <f>IF(X173=0,V173,IF(V173=0,X173,V173*AB$6+X173*AD$6))</f>
        <v>3.7</v>
      </c>
      <c r="AA173" s="116"/>
      <c r="AB173" s="145">
        <f>重み!M160</f>
        <v>0.33333333333333331</v>
      </c>
      <c r="AC173" s="130"/>
      <c r="AD173" s="145">
        <f>重み!N160</f>
        <v>0</v>
      </c>
      <c r="AF173" s="728"/>
      <c r="AG173" s="728"/>
      <c r="AH173" s="728"/>
      <c r="AI173" s="728"/>
      <c r="AJ173" s="728"/>
      <c r="AK173" s="728">
        <v>4</v>
      </c>
      <c r="AL173" s="728"/>
      <c r="AM173" s="728"/>
      <c r="AN173" s="728"/>
      <c r="AO173" s="728"/>
      <c r="AP173" s="725" t="e">
        <f t="shared" ref="AP173:AP183" si="33">ROUNDDOWN(AT173,1)</f>
        <v>#REF!</v>
      </c>
      <c r="AQ173" s="430">
        <f>N173</f>
        <v>0.33333333333333331</v>
      </c>
      <c r="AR173" s="240"/>
      <c r="AS173" s="699"/>
      <c r="AT173" s="758" t="e">
        <f>S173</f>
        <v>#REF!</v>
      </c>
      <c r="AV173" s="723">
        <f>SUMPRODUCT($AW$7:$BF$7,AW173:BF173)</f>
        <v>0</v>
      </c>
      <c r="AW173" s="709">
        <f t="shared" ref="AW173:BF174" si="34">IF(AF173&gt;0,1,0)</f>
        <v>0</v>
      </c>
      <c r="AX173" s="709">
        <f t="shared" si="34"/>
        <v>0</v>
      </c>
      <c r="AY173" s="709">
        <f t="shared" si="34"/>
        <v>0</v>
      </c>
      <c r="AZ173" s="709">
        <f t="shared" si="34"/>
        <v>0</v>
      </c>
      <c r="BA173" s="709">
        <f t="shared" si="34"/>
        <v>0</v>
      </c>
      <c r="BB173" s="709">
        <f t="shared" si="34"/>
        <v>1</v>
      </c>
      <c r="BC173" s="709">
        <f t="shared" si="34"/>
        <v>0</v>
      </c>
      <c r="BD173" s="709">
        <f t="shared" si="34"/>
        <v>0</v>
      </c>
      <c r="BE173" s="709">
        <f t="shared" si="34"/>
        <v>0</v>
      </c>
      <c r="BF173" s="709">
        <f t="shared" si="34"/>
        <v>0</v>
      </c>
    </row>
    <row r="174" spans="2:58" ht="14.25" thickBot="1">
      <c r="B174" s="426">
        <v>2</v>
      </c>
      <c r="C174" s="232" t="s">
        <v>139</v>
      </c>
      <c r="D174" s="232"/>
      <c r="E174" s="232"/>
      <c r="F174" s="249"/>
      <c r="H174" s="390"/>
      <c r="I174" s="391"/>
      <c r="J174" s="391"/>
      <c r="K174" s="391"/>
      <c r="L174" s="391"/>
      <c r="M174" s="1093">
        <v>2.5</v>
      </c>
      <c r="N174" s="1094">
        <v>0.33333333333333331</v>
      </c>
      <c r="O174" s="1095">
        <v>0</v>
      </c>
      <c r="P174" s="1096">
        <v>0</v>
      </c>
      <c r="Q174" s="240">
        <f>ROUNDDOWN(Z174,1)</f>
        <v>2.5</v>
      </c>
      <c r="R174" s="116"/>
      <c r="S174" s="431"/>
      <c r="T174" s="116"/>
      <c r="V174" s="191">
        <f>SUMPRODUCT(V175:V177,W175:W177)</f>
        <v>2.5625</v>
      </c>
      <c r="W174" s="192">
        <f>重み!D161</f>
        <v>0.33333333333333331</v>
      </c>
      <c r="X174" s="191">
        <f>SUMPRODUCT(X175:X177,Y175:Y177)</f>
        <v>0</v>
      </c>
      <c r="Y174" s="192">
        <f>重み!E161</f>
        <v>0</v>
      </c>
      <c r="Z174" s="166">
        <f>IF(X174=0,V174,IF(V174=0,X174,V174*AB$6+X174*AD$6))</f>
        <v>2.5625</v>
      </c>
      <c r="AA174" s="116"/>
      <c r="AB174" s="145">
        <f>重み!M161</f>
        <v>0.33333333333333331</v>
      </c>
      <c r="AC174" s="130"/>
      <c r="AD174" s="145">
        <f>重み!N161</f>
        <v>0</v>
      </c>
      <c r="AF174" s="728">
        <v>3</v>
      </c>
      <c r="AG174" s="728"/>
      <c r="AH174" s="728"/>
      <c r="AI174" s="728"/>
      <c r="AJ174" s="728"/>
      <c r="AK174" s="728">
        <v>4</v>
      </c>
      <c r="AL174" s="728"/>
      <c r="AM174" s="728"/>
      <c r="AN174" s="728"/>
      <c r="AO174" s="728"/>
      <c r="AP174" s="725">
        <f t="shared" si="33"/>
        <v>3</v>
      </c>
      <c r="AQ174" s="430">
        <f>N174</f>
        <v>0.33333333333333331</v>
      </c>
      <c r="AR174" s="240"/>
      <c r="AS174" s="699"/>
      <c r="AT174" s="724">
        <f>SUMPRODUCT($AW$7:$BF$7,AF174:AO174)/AV174</f>
        <v>3</v>
      </c>
      <c r="AV174" s="723">
        <f>SUMPRODUCT($AW$7:$BF$7,AW174:BF174)</f>
        <v>1</v>
      </c>
      <c r="AW174" s="709">
        <f t="shared" si="34"/>
        <v>1</v>
      </c>
      <c r="AX174" s="709">
        <f t="shared" si="34"/>
        <v>0</v>
      </c>
      <c r="AY174" s="709">
        <f t="shared" si="34"/>
        <v>0</v>
      </c>
      <c r="AZ174" s="709">
        <f t="shared" si="34"/>
        <v>0</v>
      </c>
      <c r="BA174" s="709">
        <f t="shared" si="34"/>
        <v>0</v>
      </c>
      <c r="BB174" s="709">
        <f t="shared" si="34"/>
        <v>1</v>
      </c>
      <c r="BC174" s="709">
        <f t="shared" si="34"/>
        <v>0</v>
      </c>
      <c r="BD174" s="709">
        <f t="shared" si="34"/>
        <v>0</v>
      </c>
      <c r="BE174" s="709">
        <f t="shared" si="34"/>
        <v>0</v>
      </c>
      <c r="BF174" s="709">
        <f t="shared" si="34"/>
        <v>0</v>
      </c>
    </row>
    <row r="175" spans="2:58">
      <c r="B175" s="425"/>
      <c r="C175" s="230">
        <v>2.1</v>
      </c>
      <c r="D175" s="358" t="s">
        <v>140</v>
      </c>
      <c r="E175" s="356"/>
      <c r="F175" s="282"/>
      <c r="H175" s="1302"/>
      <c r="I175" s="1303"/>
      <c r="J175" s="1303"/>
      <c r="K175" s="1303"/>
      <c r="L175" s="1305"/>
      <c r="M175" s="1052">
        <v>3</v>
      </c>
      <c r="N175" s="1062">
        <v>0.25</v>
      </c>
      <c r="O175" s="1061">
        <v>0</v>
      </c>
      <c r="P175" s="1030">
        <v>0</v>
      </c>
      <c r="Q175" s="190"/>
      <c r="R175" s="116"/>
      <c r="S175" s="413" t="e">
        <f>#REF!</f>
        <v>#REF!</v>
      </c>
      <c r="T175" s="402"/>
      <c r="V175" s="414">
        <f>M175</f>
        <v>3</v>
      </c>
      <c r="W175" s="192">
        <f>重み!D162</f>
        <v>0.25</v>
      </c>
      <c r="X175" s="261"/>
      <c r="Y175" s="192">
        <f>重み!E162</f>
        <v>0</v>
      </c>
      <c r="Z175" s="166"/>
      <c r="AA175" s="116"/>
      <c r="AB175" s="145">
        <f>重み!M162</f>
        <v>0.25</v>
      </c>
      <c r="AC175" s="130"/>
      <c r="AD175" s="145">
        <f>重み!N162</f>
        <v>0</v>
      </c>
      <c r="AP175" s="757">
        <f t="shared" si="33"/>
        <v>0</v>
      </c>
    </row>
    <row r="176" spans="2:58" ht="14.25" thickBot="1">
      <c r="B176" s="425"/>
      <c r="C176" s="230">
        <v>2.2000000000000002</v>
      </c>
      <c r="D176" s="358" t="s">
        <v>444</v>
      </c>
      <c r="E176" s="232"/>
      <c r="F176" s="249"/>
      <c r="H176" s="1302"/>
      <c r="I176" s="1303"/>
      <c r="J176" s="1303"/>
      <c r="K176" s="1303"/>
      <c r="L176" s="1305"/>
      <c r="M176" s="1038">
        <v>2</v>
      </c>
      <c r="N176" s="1062">
        <v>0.5</v>
      </c>
      <c r="O176" s="1061">
        <v>0</v>
      </c>
      <c r="P176" s="1079">
        <v>0</v>
      </c>
      <c r="Q176" s="190"/>
      <c r="R176" s="116"/>
      <c r="S176" s="417" t="e">
        <f>#REF!</f>
        <v>#REF!</v>
      </c>
      <c r="T176" s="116"/>
      <c r="V176" s="414">
        <f>M176</f>
        <v>2</v>
      </c>
      <c r="W176" s="192">
        <f>重み!D163</f>
        <v>0.5</v>
      </c>
      <c r="X176" s="261"/>
      <c r="Y176" s="192">
        <f>重み!E163</f>
        <v>0</v>
      </c>
      <c r="Z176" s="166"/>
      <c r="AA176" s="116"/>
      <c r="AB176" s="145">
        <f>重み!M163</f>
        <v>0.5</v>
      </c>
      <c r="AC176" s="130"/>
      <c r="AD176" s="145">
        <f>重み!N163</f>
        <v>0</v>
      </c>
      <c r="AP176" s="757">
        <f t="shared" si="33"/>
        <v>0</v>
      </c>
    </row>
    <row r="177" spans="2:58" ht="14.25" thickBot="1">
      <c r="B177" s="425"/>
      <c r="C177" s="222">
        <v>2.2999999999999998</v>
      </c>
      <c r="D177" s="432" t="s">
        <v>141</v>
      </c>
      <c r="E177" s="181"/>
      <c r="F177" s="183"/>
      <c r="H177" s="211"/>
      <c r="I177" s="277"/>
      <c r="J177" s="277"/>
      <c r="K177" s="277"/>
      <c r="L177" s="433"/>
      <c r="M177" s="1093">
        <v>3.2</v>
      </c>
      <c r="N177" s="1097">
        <v>0.25</v>
      </c>
      <c r="O177" s="1070">
        <v>0</v>
      </c>
      <c r="P177" s="1030">
        <v>0</v>
      </c>
      <c r="Q177" s="190"/>
      <c r="R177" s="116"/>
      <c r="S177" s="431"/>
      <c r="T177" s="116"/>
      <c r="V177" s="191">
        <f>SUMPRODUCT(V178:V181,W178:W181)</f>
        <v>3.25</v>
      </c>
      <c r="W177" s="192">
        <f>重み!D164</f>
        <v>0.25</v>
      </c>
      <c r="X177" s="191">
        <f>SUMPRODUCT(X178:X181,Y178:Y181)</f>
        <v>0</v>
      </c>
      <c r="Y177" s="192">
        <f>重み!E164</f>
        <v>0</v>
      </c>
      <c r="Z177" s="166"/>
      <c r="AA177" s="116"/>
      <c r="AB177" s="145">
        <f>重み!M164</f>
        <v>0.25</v>
      </c>
      <c r="AC177" s="130"/>
      <c r="AD177" s="145">
        <f>重み!N164</f>
        <v>0</v>
      </c>
      <c r="AP177" s="757">
        <f t="shared" si="33"/>
        <v>0</v>
      </c>
    </row>
    <row r="178" spans="2:58">
      <c r="B178" s="425"/>
      <c r="C178" s="248"/>
      <c r="D178" s="208">
        <v>1</v>
      </c>
      <c r="E178" s="341" t="s">
        <v>445</v>
      </c>
      <c r="F178" s="249"/>
      <c r="H178" s="1302"/>
      <c r="I178" s="1303"/>
      <c r="J178" s="1303"/>
      <c r="K178" s="1303"/>
      <c r="L178" s="1305"/>
      <c r="M178" s="1034">
        <v>3</v>
      </c>
      <c r="N178" s="1033">
        <v>0.25</v>
      </c>
      <c r="O178" s="1070">
        <v>0</v>
      </c>
      <c r="P178" s="1033">
        <v>0</v>
      </c>
      <c r="Q178" s="190"/>
      <c r="R178" s="116"/>
      <c r="S178" s="413" t="e">
        <f>#REF!</f>
        <v>#REF!</v>
      </c>
      <c r="T178" s="402"/>
      <c r="V178" s="414">
        <f>M178</f>
        <v>3</v>
      </c>
      <c r="W178" s="192">
        <f>重み!D165</f>
        <v>0.25</v>
      </c>
      <c r="X178" s="261"/>
      <c r="Y178" s="192">
        <f>重み!E168</f>
        <v>0</v>
      </c>
      <c r="Z178" s="166"/>
      <c r="AA178" s="116"/>
      <c r="AB178" s="145">
        <f>重み!M165</f>
        <v>0.25</v>
      </c>
      <c r="AC178" s="130"/>
      <c r="AD178" s="145">
        <f>重み!N168</f>
        <v>0</v>
      </c>
      <c r="AP178" s="757">
        <f t="shared" si="33"/>
        <v>0</v>
      </c>
    </row>
    <row r="179" spans="2:58">
      <c r="B179" s="425"/>
      <c r="C179" s="248"/>
      <c r="D179" s="340">
        <v>2</v>
      </c>
      <c r="E179" s="341" t="s">
        <v>446</v>
      </c>
      <c r="F179" s="249"/>
      <c r="H179" s="1302"/>
      <c r="I179" s="1303"/>
      <c r="J179" s="1303"/>
      <c r="K179" s="1303"/>
      <c r="L179" s="1305"/>
      <c r="M179" s="1037">
        <v>3</v>
      </c>
      <c r="N179" s="1033">
        <v>0.25</v>
      </c>
      <c r="O179" s="1098">
        <v>0</v>
      </c>
      <c r="P179" s="1033">
        <v>0</v>
      </c>
      <c r="Q179" s="190"/>
      <c r="R179" s="116"/>
      <c r="S179" s="413" t="e">
        <f>#REF!</f>
        <v>#REF!</v>
      </c>
      <c r="T179" s="402"/>
      <c r="V179" s="414">
        <f>M179</f>
        <v>3</v>
      </c>
      <c r="W179" s="192">
        <f>重み!D166</f>
        <v>0.25</v>
      </c>
      <c r="X179" s="261"/>
      <c r="Y179" s="192">
        <f>重み!E179</f>
        <v>0</v>
      </c>
      <c r="Z179" s="166"/>
      <c r="AA179" s="116"/>
      <c r="AB179" s="145">
        <f>重み!M166</f>
        <v>0.25</v>
      </c>
      <c r="AC179" s="130"/>
      <c r="AD179" s="145">
        <f>重み!N179</f>
        <v>0</v>
      </c>
      <c r="AP179" s="757">
        <f t="shared" si="33"/>
        <v>0</v>
      </c>
    </row>
    <row r="180" spans="2:58">
      <c r="B180" s="425"/>
      <c r="C180" s="248"/>
      <c r="D180" s="208">
        <v>3</v>
      </c>
      <c r="E180" s="341" t="s">
        <v>142</v>
      </c>
      <c r="F180" s="249"/>
      <c r="H180" s="1302"/>
      <c r="I180" s="1303"/>
      <c r="J180" s="1303"/>
      <c r="K180" s="1303"/>
      <c r="L180" s="1305"/>
      <c r="M180" s="1037">
        <v>5</v>
      </c>
      <c r="N180" s="1033">
        <v>0.25</v>
      </c>
      <c r="O180" s="1098">
        <v>0</v>
      </c>
      <c r="P180" s="1033">
        <v>0</v>
      </c>
      <c r="Q180" s="190"/>
      <c r="R180" s="116"/>
      <c r="S180" s="413" t="e">
        <f>#REF!</f>
        <v>#REF!</v>
      </c>
      <c r="T180" s="116"/>
      <c r="V180" s="414">
        <f>M180</f>
        <v>5</v>
      </c>
      <c r="W180" s="192">
        <f>重み!D167</f>
        <v>0.25</v>
      </c>
      <c r="X180" s="261"/>
      <c r="Y180" s="192">
        <f>重み!E180</f>
        <v>0</v>
      </c>
      <c r="Z180" s="166"/>
      <c r="AA180" s="116"/>
      <c r="AB180" s="145">
        <f>重み!M167</f>
        <v>0.25</v>
      </c>
      <c r="AC180" s="130"/>
      <c r="AD180" s="145">
        <f>重み!N180</f>
        <v>0</v>
      </c>
      <c r="AP180" s="757">
        <f t="shared" si="33"/>
        <v>0</v>
      </c>
    </row>
    <row r="181" spans="2:58" ht="14.25" thickBot="1">
      <c r="B181" s="425"/>
      <c r="C181" s="270"/>
      <c r="D181" s="208">
        <v>4</v>
      </c>
      <c r="E181" s="341" t="s">
        <v>230</v>
      </c>
      <c r="F181" s="249"/>
      <c r="H181" s="1302"/>
      <c r="I181" s="1303"/>
      <c r="J181" s="1303"/>
      <c r="K181" s="1303"/>
      <c r="L181" s="1305"/>
      <c r="M181" s="1035">
        <v>2</v>
      </c>
      <c r="N181" s="1099">
        <v>0.25</v>
      </c>
      <c r="O181" s="1100">
        <v>0</v>
      </c>
      <c r="P181" s="1099">
        <v>0</v>
      </c>
      <c r="Q181" s="311"/>
      <c r="R181" s="116"/>
      <c r="S181" s="417" t="e">
        <f>#REF!</f>
        <v>#REF!</v>
      </c>
      <c r="T181" s="116"/>
      <c r="V181" s="414">
        <f>M181</f>
        <v>2</v>
      </c>
      <c r="W181" s="192">
        <f>重み!D168</f>
        <v>0.25</v>
      </c>
      <c r="X181" s="261"/>
      <c r="Y181" s="192">
        <f>重み!E181</f>
        <v>0</v>
      </c>
      <c r="Z181" s="166"/>
      <c r="AA181" s="116"/>
      <c r="AB181" s="145">
        <f>重み!M168</f>
        <v>0.25</v>
      </c>
      <c r="AC181" s="130"/>
      <c r="AD181" s="145">
        <f>重み!N181</f>
        <v>0</v>
      </c>
      <c r="AP181" s="757">
        <f t="shared" si="33"/>
        <v>0</v>
      </c>
    </row>
    <row r="182" spans="2:58" s="764" customFormat="1">
      <c r="B182" s="1278"/>
      <c r="C182" s="1277">
        <v>2.1</v>
      </c>
      <c r="D182" s="1264" t="s">
        <v>230</v>
      </c>
      <c r="E182" s="341"/>
      <c r="F182" s="249"/>
      <c r="H182" s="1250"/>
      <c r="I182" s="1251"/>
      <c r="J182" s="1251"/>
      <c r="K182" s="1251"/>
      <c r="L182" s="1252"/>
      <c r="M182" s="1063">
        <v>100</v>
      </c>
      <c r="N182" s="1099"/>
      <c r="O182" s="1276"/>
      <c r="P182" s="1099"/>
      <c r="Q182" s="311"/>
      <c r="R182" s="116"/>
      <c r="S182" s="1268"/>
      <c r="T182" s="116"/>
      <c r="V182" s="414">
        <f>M182</f>
        <v>100</v>
      </c>
      <c r="W182" s="192"/>
      <c r="X182" s="261"/>
      <c r="Y182" s="192"/>
      <c r="Z182" s="166"/>
      <c r="AA182" s="116"/>
      <c r="AB182" s="145"/>
      <c r="AC182" s="130"/>
      <c r="AD182" s="145"/>
      <c r="AP182" s="757"/>
    </row>
    <row r="183" spans="2:58">
      <c r="B183" s="438">
        <v>3</v>
      </c>
      <c r="C183" s="232" t="s">
        <v>231</v>
      </c>
      <c r="D183" s="341"/>
      <c r="E183" s="232"/>
      <c r="F183" s="249"/>
      <c r="H183" s="234"/>
      <c r="I183" s="235"/>
      <c r="J183" s="235"/>
      <c r="K183" s="235"/>
      <c r="L183" s="236"/>
      <c r="M183" s="1101">
        <v>2.7</v>
      </c>
      <c r="N183" s="1040">
        <v>0.33333333333333331</v>
      </c>
      <c r="O183" s="1078">
        <v>0</v>
      </c>
      <c r="P183" s="1041">
        <v>0</v>
      </c>
      <c r="Q183" s="240">
        <f>ROUNDDOWN(Z183,1)</f>
        <v>2.7</v>
      </c>
      <c r="R183" s="116"/>
      <c r="S183" s="116"/>
      <c r="T183" s="116"/>
      <c r="V183" s="191">
        <f>V184*W184+V188*W188+V192*W192</f>
        <v>2.72</v>
      </c>
      <c r="W183" s="192">
        <f>重み!D169</f>
        <v>0.33333333333333331</v>
      </c>
      <c r="X183" s="191">
        <f>X184*Y184+X188*Y188+X192*Y192</f>
        <v>0</v>
      </c>
      <c r="Y183" s="192">
        <f>重み!E169</f>
        <v>0</v>
      </c>
      <c r="Z183" s="166">
        <f>IF(X183=0,V183,IF(V183=0,X183,V183*AB$6+X183*AD$6))</f>
        <v>2.72</v>
      </c>
      <c r="AA183" s="116"/>
      <c r="AB183" s="145">
        <f>重み!M169</f>
        <v>0.33333333333333331</v>
      </c>
      <c r="AC183" s="130"/>
      <c r="AD183" s="145">
        <f>重み!N169</f>
        <v>0</v>
      </c>
      <c r="AF183" s="728">
        <v>3</v>
      </c>
      <c r="AG183" s="728"/>
      <c r="AH183" s="728"/>
      <c r="AI183" s="728"/>
      <c r="AJ183" s="728"/>
      <c r="AK183" s="728">
        <v>4</v>
      </c>
      <c r="AL183" s="728"/>
      <c r="AM183" s="728"/>
      <c r="AN183" s="728"/>
      <c r="AO183" s="728"/>
      <c r="AP183" s="725">
        <f t="shared" si="33"/>
        <v>3</v>
      </c>
      <c r="AQ183" s="430">
        <f>N183</f>
        <v>0.33333333333333331</v>
      </c>
      <c r="AR183" s="240"/>
      <c r="AS183" s="699"/>
      <c r="AT183" s="724">
        <f>SUMPRODUCT($AW$7:$BF$7,AF183:AO183)/AV183</f>
        <v>3</v>
      </c>
      <c r="AV183" s="723">
        <f>SUMPRODUCT($AW$7:$BF$7,AW183:BF183)</f>
        <v>1</v>
      </c>
      <c r="AW183" s="709">
        <f t="shared" ref="AW183:BF183" si="35">IF(AF183&gt;0,1,0)</f>
        <v>1</v>
      </c>
      <c r="AX183" s="709">
        <f t="shared" si="35"/>
        <v>0</v>
      </c>
      <c r="AY183" s="709">
        <f t="shared" si="35"/>
        <v>0</v>
      </c>
      <c r="AZ183" s="709">
        <f t="shared" si="35"/>
        <v>0</v>
      </c>
      <c r="BA183" s="709">
        <f t="shared" si="35"/>
        <v>0</v>
      </c>
      <c r="BB183" s="709">
        <f t="shared" si="35"/>
        <v>1</v>
      </c>
      <c r="BC183" s="709">
        <f t="shared" si="35"/>
        <v>0</v>
      </c>
      <c r="BD183" s="709">
        <f t="shared" si="35"/>
        <v>0</v>
      </c>
      <c r="BE183" s="709">
        <f t="shared" si="35"/>
        <v>0</v>
      </c>
      <c r="BF183" s="709">
        <f t="shared" si="35"/>
        <v>0</v>
      </c>
    </row>
    <row r="184" spans="2:58" ht="14.25" thickBot="1">
      <c r="B184" s="440"/>
      <c r="C184" s="196">
        <v>3.1</v>
      </c>
      <c r="D184" s="358" t="s">
        <v>232</v>
      </c>
      <c r="E184" s="181"/>
      <c r="F184" s="183"/>
      <c r="H184" s="184"/>
      <c r="I184" s="185"/>
      <c r="J184" s="185"/>
      <c r="K184" s="185"/>
      <c r="L184" s="186"/>
      <c r="M184" s="1102">
        <v>3</v>
      </c>
      <c r="N184" s="1029">
        <v>0.4</v>
      </c>
      <c r="O184" s="1061">
        <v>0</v>
      </c>
      <c r="P184" s="1030">
        <v>0</v>
      </c>
      <c r="Q184" s="190"/>
      <c r="R184" s="116"/>
      <c r="S184" s="116"/>
      <c r="T184" s="116"/>
      <c r="V184" s="191">
        <f>SUMPRODUCT(V185:V187,W185:W187)</f>
        <v>3</v>
      </c>
      <c r="W184" s="192">
        <f>重み!D170</f>
        <v>0.4</v>
      </c>
      <c r="X184" s="191">
        <f>SUMPRODUCT(X185:X187,Y185:Y187)</f>
        <v>0</v>
      </c>
      <c r="Y184" s="192">
        <f>重み!E170</f>
        <v>0</v>
      </c>
      <c r="Z184" s="166"/>
      <c r="AA184" s="116"/>
      <c r="AB184" s="145">
        <f>重み!M170</f>
        <v>0.4</v>
      </c>
      <c r="AC184" s="130"/>
      <c r="AD184" s="145">
        <f>重み!N170</f>
        <v>0</v>
      </c>
    </row>
    <row r="185" spans="2:58">
      <c r="B185" s="442"/>
      <c r="C185" s="248"/>
      <c r="D185" s="208">
        <v>1</v>
      </c>
      <c r="E185" s="341" t="s">
        <v>233</v>
      </c>
      <c r="F185" s="249"/>
      <c r="H185" s="1302"/>
      <c r="I185" s="1303"/>
      <c r="J185" s="1303"/>
      <c r="K185" s="1303"/>
      <c r="L185" s="1305"/>
      <c r="M185" s="1103">
        <v>3</v>
      </c>
      <c r="N185" s="1062">
        <v>0.33333333333333331</v>
      </c>
      <c r="O185" s="1061">
        <v>0</v>
      </c>
      <c r="P185" s="1030">
        <v>0</v>
      </c>
      <c r="Q185" s="190"/>
      <c r="R185" s="116"/>
      <c r="S185" s="443" t="e">
        <f>#REF!</f>
        <v>#REF!</v>
      </c>
      <c r="T185" s="116"/>
      <c r="V185" s="216">
        <f>M185</f>
        <v>3</v>
      </c>
      <c r="W185" s="192">
        <f>重み!D171</f>
        <v>0.33333333333333331</v>
      </c>
      <c r="X185" s="261"/>
      <c r="Y185" s="192">
        <f>重み!E171</f>
        <v>0</v>
      </c>
      <c r="Z185" s="166"/>
      <c r="AA185" s="116"/>
      <c r="AB185" s="145">
        <f>重み!M171</f>
        <v>0.33333333333333331</v>
      </c>
      <c r="AC185" s="130"/>
      <c r="AD185" s="145">
        <f>重み!N171</f>
        <v>0</v>
      </c>
    </row>
    <row r="186" spans="2:58">
      <c r="B186" s="442"/>
      <c r="C186" s="248"/>
      <c r="D186" s="340">
        <v>2</v>
      </c>
      <c r="E186" s="341" t="s">
        <v>447</v>
      </c>
      <c r="F186" s="249"/>
      <c r="H186" s="1302"/>
      <c r="I186" s="1303"/>
      <c r="J186" s="1303"/>
      <c r="K186" s="1303"/>
      <c r="L186" s="1305"/>
      <c r="M186" s="1104">
        <v>3</v>
      </c>
      <c r="N186" s="1062">
        <v>0.33333333333333331</v>
      </c>
      <c r="O186" s="1061">
        <v>0</v>
      </c>
      <c r="P186" s="1030">
        <v>0</v>
      </c>
      <c r="Q186" s="190"/>
      <c r="R186" s="116"/>
      <c r="S186" s="444" t="e">
        <f>#REF!</f>
        <v>#REF!</v>
      </c>
      <c r="T186" s="116"/>
      <c r="V186" s="216">
        <f>M186</f>
        <v>3</v>
      </c>
      <c r="W186" s="192">
        <f>重み!D172</f>
        <v>0.33333333333333331</v>
      </c>
      <c r="X186" s="261"/>
      <c r="Y186" s="192">
        <f>重み!E172</f>
        <v>0</v>
      </c>
      <c r="Z186" s="166"/>
      <c r="AA186" s="116"/>
      <c r="AB186" s="145">
        <f>重み!M172</f>
        <v>0.33333333333333331</v>
      </c>
      <c r="AC186" s="130"/>
      <c r="AD186" s="145">
        <f>重み!N172</f>
        <v>0</v>
      </c>
    </row>
    <row r="187" spans="2:58" ht="14.25" thickBot="1">
      <c r="B187" s="442"/>
      <c r="C187" s="248"/>
      <c r="D187" s="208">
        <v>3</v>
      </c>
      <c r="E187" s="341" t="s">
        <v>448</v>
      </c>
      <c r="F187" s="249"/>
      <c r="H187" s="1302"/>
      <c r="I187" s="1303"/>
      <c r="J187" s="1303"/>
      <c r="K187" s="1303"/>
      <c r="L187" s="1305"/>
      <c r="M187" s="1105">
        <v>3</v>
      </c>
      <c r="N187" s="1062">
        <v>0.33333333333333331</v>
      </c>
      <c r="O187" s="1061">
        <v>0</v>
      </c>
      <c r="P187" s="1030">
        <v>0</v>
      </c>
      <c r="Q187" s="190"/>
      <c r="R187" s="116"/>
      <c r="S187" s="397" t="e">
        <f>#REF!</f>
        <v>#REF!</v>
      </c>
      <c r="T187" s="116"/>
      <c r="V187" s="216">
        <f>M187</f>
        <v>3</v>
      </c>
      <c r="W187" s="192">
        <f>重み!D173</f>
        <v>0.33333333333333331</v>
      </c>
      <c r="X187" s="261"/>
      <c r="Y187" s="192">
        <f>重み!E173</f>
        <v>0</v>
      </c>
      <c r="Z187" s="166"/>
      <c r="AA187" s="116"/>
      <c r="AB187" s="145">
        <f>重み!M173</f>
        <v>0.33333333333333331</v>
      </c>
      <c r="AC187" s="130"/>
      <c r="AD187" s="145">
        <f>重み!N173</f>
        <v>0</v>
      </c>
    </row>
    <row r="188" spans="2:58" ht="14.25" thickBot="1">
      <c r="B188" s="442"/>
      <c r="C188" s="196">
        <v>3.2</v>
      </c>
      <c r="D188" s="341" t="s">
        <v>582</v>
      </c>
      <c r="E188" s="356"/>
      <c r="F188" s="282"/>
      <c r="H188" s="211"/>
      <c r="I188" s="277"/>
      <c r="J188" s="277"/>
      <c r="K188" s="277"/>
      <c r="L188" s="277"/>
      <c r="M188" s="1106">
        <v>3</v>
      </c>
      <c r="N188" s="1062">
        <v>0.4</v>
      </c>
      <c r="O188" s="1061">
        <v>0</v>
      </c>
      <c r="P188" s="1030">
        <v>0</v>
      </c>
      <c r="Q188" s="190"/>
      <c r="R188" s="116"/>
      <c r="S188" s="446"/>
      <c r="T188" s="116"/>
      <c r="V188" s="191">
        <f>SUMPRODUCT(V189:V191,W189:W191)</f>
        <v>2.9999999999999996</v>
      </c>
      <c r="W188" s="192">
        <f>重み!D174</f>
        <v>0.4</v>
      </c>
      <c r="X188" s="191">
        <f>SUMPRODUCT(X189:X191,Y189:Y191)</f>
        <v>0</v>
      </c>
      <c r="Y188" s="192">
        <f>重み!E174</f>
        <v>0</v>
      </c>
      <c r="Z188" s="166"/>
      <c r="AA188" s="116"/>
      <c r="AB188" s="145">
        <f>重み!M174</f>
        <v>0.4</v>
      </c>
      <c r="AC188" s="130"/>
      <c r="AD188" s="145">
        <f>重み!N174</f>
        <v>0</v>
      </c>
    </row>
    <row r="189" spans="2:58">
      <c r="B189" s="442"/>
      <c r="C189" s="248"/>
      <c r="D189" s="208">
        <v>1</v>
      </c>
      <c r="E189" s="341" t="s">
        <v>449</v>
      </c>
      <c r="F189" s="249"/>
      <c r="H189" s="1302"/>
      <c r="I189" s="1303"/>
      <c r="J189" s="1303"/>
      <c r="K189" s="1303"/>
      <c r="L189" s="1305"/>
      <c r="M189" s="1034">
        <v>3</v>
      </c>
      <c r="N189" s="1062">
        <v>0.7</v>
      </c>
      <c r="O189" s="1061"/>
      <c r="P189" s="1030">
        <v>0</v>
      </c>
      <c r="Q189" s="190"/>
      <c r="R189" s="116"/>
      <c r="S189" s="443" t="e">
        <f>#REF!</f>
        <v>#REF!</v>
      </c>
      <c r="T189" s="116"/>
      <c r="V189" s="216">
        <f>M189</f>
        <v>3</v>
      </c>
      <c r="W189" s="192">
        <f>重み!D175</f>
        <v>0.7</v>
      </c>
      <c r="X189" s="261"/>
      <c r="Y189" s="192">
        <f>重み!E175</f>
        <v>0</v>
      </c>
      <c r="Z189" s="166"/>
      <c r="AA189" s="116"/>
      <c r="AB189" s="145">
        <f>重み!M175</f>
        <v>0.7</v>
      </c>
      <c r="AC189" s="130"/>
      <c r="AD189" s="145">
        <f>重み!N175</f>
        <v>0</v>
      </c>
    </row>
    <row r="190" spans="2:58" ht="14.25" thickBot="1">
      <c r="B190" s="442"/>
      <c r="C190" s="248"/>
      <c r="D190" s="208">
        <v>2</v>
      </c>
      <c r="E190" s="341" t="s">
        <v>234</v>
      </c>
      <c r="F190" s="249"/>
      <c r="H190" s="1302"/>
      <c r="I190" s="1303"/>
      <c r="J190" s="1303"/>
      <c r="K190" s="1303"/>
      <c r="L190" s="1305"/>
      <c r="M190" s="1037">
        <v>3</v>
      </c>
      <c r="N190" s="1107">
        <v>0</v>
      </c>
      <c r="O190" s="1061"/>
      <c r="P190" s="1030"/>
      <c r="Q190" s="190"/>
      <c r="R190" s="116"/>
      <c r="S190" s="397" t="e">
        <f>#REF!</f>
        <v>#REF!</v>
      </c>
      <c r="T190" s="116"/>
      <c r="V190" s="216">
        <f>M190</f>
        <v>3</v>
      </c>
      <c r="W190" s="192">
        <f>重み!D176</f>
        <v>0</v>
      </c>
      <c r="X190" s="261"/>
      <c r="Y190" s="192"/>
      <c r="Z190" s="166"/>
      <c r="AA190" s="116"/>
      <c r="AB190" s="145">
        <f>重み!M176</f>
        <v>0</v>
      </c>
      <c r="AC190" s="130"/>
      <c r="AD190" s="145">
        <f>重み!N176</f>
        <v>0</v>
      </c>
    </row>
    <row r="191" spans="2:58" ht="14.25" thickBot="1">
      <c r="B191" s="442"/>
      <c r="C191" s="248"/>
      <c r="D191" s="340">
        <v>3</v>
      </c>
      <c r="E191" s="341" t="s">
        <v>450</v>
      </c>
      <c r="F191" s="249"/>
      <c r="H191" s="1302"/>
      <c r="I191" s="1303"/>
      <c r="J191" s="1303"/>
      <c r="K191" s="1303"/>
      <c r="L191" s="1305"/>
      <c r="M191" s="1037">
        <v>3</v>
      </c>
      <c r="N191" s="1107">
        <v>0.3</v>
      </c>
      <c r="O191" s="1061"/>
      <c r="P191" s="1030">
        <v>0</v>
      </c>
      <c r="Q191" s="190"/>
      <c r="R191" s="116"/>
      <c r="S191" s="397" t="e">
        <f>#REF!</f>
        <v>#REF!</v>
      </c>
      <c r="T191" s="116"/>
      <c r="V191" s="216">
        <f>M191</f>
        <v>3</v>
      </c>
      <c r="W191" s="192">
        <f>重み!D177</f>
        <v>0.3</v>
      </c>
      <c r="X191" s="261"/>
      <c r="Y191" s="192">
        <f>重み!E177</f>
        <v>0</v>
      </c>
      <c r="Z191" s="166"/>
      <c r="AA191" s="116"/>
      <c r="AB191" s="145">
        <f>重み!M177</f>
        <v>0.3</v>
      </c>
      <c r="AC191" s="130"/>
      <c r="AD191" s="145">
        <f>重み!N177</f>
        <v>0</v>
      </c>
      <c r="AT191"/>
      <c r="AU191"/>
      <c r="AV191"/>
    </row>
    <row r="192" spans="2:58" ht="14.25" thickBot="1">
      <c r="B192" s="442"/>
      <c r="C192" s="196">
        <v>3.3</v>
      </c>
      <c r="D192" s="341" t="s">
        <v>235</v>
      </c>
      <c r="E192" s="356"/>
      <c r="F192" s="282"/>
      <c r="H192" s="211"/>
      <c r="I192" s="277"/>
      <c r="J192" s="277"/>
      <c r="K192" s="277"/>
      <c r="L192" s="277"/>
      <c r="M192" s="1106">
        <v>1.6</v>
      </c>
      <c r="N192" s="1062">
        <v>0.2</v>
      </c>
      <c r="O192" s="1061">
        <v>0</v>
      </c>
      <c r="P192" s="1030">
        <v>0</v>
      </c>
      <c r="Q192" s="190"/>
      <c r="R192" s="116"/>
      <c r="S192" s="446"/>
      <c r="T192" s="116"/>
      <c r="V192" s="191">
        <f>SUMPRODUCT(V193:V194,W193:W194)</f>
        <v>1.5999999999999999</v>
      </c>
      <c r="W192" s="192">
        <f>重み!D178</f>
        <v>0.2</v>
      </c>
      <c r="X192" s="191">
        <f>SUMPRODUCT(X193:X194,Y193:Y194)</f>
        <v>0</v>
      </c>
      <c r="Y192" s="192">
        <f>重み!E178</f>
        <v>0</v>
      </c>
      <c r="Z192" s="166"/>
      <c r="AA192" s="116"/>
      <c r="AB192" s="145">
        <f>重み!M178</f>
        <v>0.2</v>
      </c>
      <c r="AC192" s="130"/>
      <c r="AD192" s="145">
        <f>重み!N178</f>
        <v>0</v>
      </c>
      <c r="AT192"/>
      <c r="AU192"/>
      <c r="AV192"/>
    </row>
    <row r="193" spans="2:48">
      <c r="B193" s="442"/>
      <c r="C193" s="248"/>
      <c r="D193" s="208">
        <v>1</v>
      </c>
      <c r="E193" s="1317" t="s">
        <v>236</v>
      </c>
      <c r="F193" s="1307"/>
      <c r="H193" s="1302"/>
      <c r="I193" s="1303"/>
      <c r="J193" s="1303"/>
      <c r="K193" s="1303"/>
      <c r="L193" s="1305"/>
      <c r="M193" s="1034">
        <v>1</v>
      </c>
      <c r="N193" s="1062">
        <v>0.7</v>
      </c>
      <c r="O193" s="1061"/>
      <c r="P193" s="1030">
        <v>0</v>
      </c>
      <c r="Q193" s="190"/>
      <c r="R193" s="116"/>
      <c r="S193" s="443" t="e">
        <f>#REF!</f>
        <v>#REF!</v>
      </c>
      <c r="T193" s="116"/>
      <c r="V193" s="216">
        <f>M193</f>
        <v>1</v>
      </c>
      <c r="W193" s="192">
        <f>重み!D179</f>
        <v>0.7</v>
      </c>
      <c r="X193" s="261"/>
      <c r="Y193" s="192">
        <f>重み!E179</f>
        <v>0</v>
      </c>
      <c r="Z193" s="166"/>
      <c r="AA193" s="116"/>
      <c r="AB193" s="145">
        <f>重み!M179</f>
        <v>0.7</v>
      </c>
      <c r="AC193" s="130"/>
      <c r="AD193" s="145">
        <f>重み!N179</f>
        <v>0</v>
      </c>
      <c r="AT193"/>
      <c r="AU193"/>
      <c r="AV193"/>
    </row>
    <row r="194" spans="2:48" ht="14.25" thickBot="1">
      <c r="B194" s="442"/>
      <c r="C194" s="248"/>
      <c r="D194" s="340">
        <v>2</v>
      </c>
      <c r="E194" s="1315" t="s">
        <v>581</v>
      </c>
      <c r="F194" s="1316"/>
      <c r="H194" s="1302"/>
      <c r="I194" s="1304"/>
      <c r="J194" s="1304"/>
      <c r="K194" s="1304"/>
      <c r="L194" s="1305"/>
      <c r="M194" s="1037">
        <v>3</v>
      </c>
      <c r="N194" s="1107">
        <v>0.3</v>
      </c>
      <c r="O194" s="1061"/>
      <c r="P194" s="1030">
        <v>0</v>
      </c>
      <c r="Q194" s="190"/>
      <c r="R194" s="116"/>
      <c r="S194" s="444" t="e">
        <f>#REF!</f>
        <v>#REF!</v>
      </c>
      <c r="T194" s="116"/>
      <c r="V194" s="730">
        <f>M194</f>
        <v>3</v>
      </c>
      <c r="W194" s="731">
        <f>重み!D180</f>
        <v>0.3</v>
      </c>
      <c r="X194" s="732"/>
      <c r="Y194" s="731">
        <f>重み!E180</f>
        <v>0</v>
      </c>
      <c r="Z194" s="733"/>
      <c r="AA194" s="116"/>
      <c r="AB194" s="178">
        <f>重み!M180</f>
        <v>0.3</v>
      </c>
      <c r="AC194" s="130"/>
      <c r="AD194" s="178">
        <f>重み!N180</f>
        <v>0</v>
      </c>
      <c r="AT194"/>
      <c r="AU194"/>
      <c r="AV194"/>
    </row>
    <row r="195" spans="2:48">
      <c r="B195" s="735"/>
      <c r="C195" s="735"/>
      <c r="D195" s="735"/>
      <c r="E195" s="735"/>
      <c r="F195" s="735"/>
      <c r="G195" s="735"/>
      <c r="H195" s="735"/>
      <c r="I195" s="735"/>
      <c r="J195" s="735"/>
      <c r="K195" s="735"/>
      <c r="L195" s="735"/>
      <c r="M195" s="735"/>
      <c r="N195" s="735"/>
      <c r="O195" s="735"/>
      <c r="P195" s="735"/>
      <c r="Q195" s="735"/>
      <c r="R195" s="116"/>
      <c r="S195" s="735"/>
      <c r="T195" s="735"/>
      <c r="U195" s="735"/>
      <c r="V195" s="735"/>
      <c r="W195" s="735"/>
      <c r="X195" s="735"/>
      <c r="Y195" s="735"/>
      <c r="Z195" s="735"/>
      <c r="AA195" s="735"/>
      <c r="AB195" s="735"/>
      <c r="AC195" s="735"/>
      <c r="AD195" s="735"/>
      <c r="AE195" s="735"/>
      <c r="AF195" s="735"/>
      <c r="AG195" s="735"/>
      <c r="AH195" s="735"/>
      <c r="AI195" s="735"/>
      <c r="AJ195" s="735"/>
      <c r="AK195" s="735"/>
      <c r="AL195" s="735"/>
      <c r="AM195" s="735"/>
      <c r="AN195" s="735"/>
      <c r="AO195" s="735"/>
      <c r="AP195" s="735"/>
      <c r="AQ195" s="735"/>
      <c r="AR195" s="735"/>
      <c r="AT195"/>
      <c r="AU195"/>
      <c r="AV195"/>
    </row>
  </sheetData>
  <sheetProtection password="A9D2" sheet="1" objects="1" scenarios="1"/>
  <mergeCells count="135">
    <mergeCell ref="H52:L52"/>
    <mergeCell ref="H53:L53"/>
    <mergeCell ref="H37:L37"/>
    <mergeCell ref="H27:L27"/>
    <mergeCell ref="H28:L28"/>
    <mergeCell ref="H29:L29"/>
    <mergeCell ref="H30:L30"/>
    <mergeCell ref="H61:L61"/>
    <mergeCell ref="D47:E47"/>
    <mergeCell ref="H47:L47"/>
    <mergeCell ref="H38:L38"/>
    <mergeCell ref="H39:L39"/>
    <mergeCell ref="H41:L41"/>
    <mergeCell ref="H42:L42"/>
    <mergeCell ref="H45:L45"/>
    <mergeCell ref="H46:L46"/>
    <mergeCell ref="H60:L60"/>
    <mergeCell ref="H40:L40"/>
    <mergeCell ref="H44:L44"/>
    <mergeCell ref="H43:L43"/>
    <mergeCell ref="H55:L55"/>
    <mergeCell ref="H56:L56"/>
    <mergeCell ref="H57:L57"/>
    <mergeCell ref="H58:L58"/>
    <mergeCell ref="H50:L50"/>
    <mergeCell ref="H51:L51"/>
    <mergeCell ref="E5:F5"/>
    <mergeCell ref="S5:T6"/>
    <mergeCell ref="H12:L12"/>
    <mergeCell ref="H13:L13"/>
    <mergeCell ref="H15:L15"/>
    <mergeCell ref="H16:L16"/>
    <mergeCell ref="H31:L31"/>
    <mergeCell ref="H33:L33"/>
    <mergeCell ref="H34:L34"/>
    <mergeCell ref="H23:L23"/>
    <mergeCell ref="H24:L24"/>
    <mergeCell ref="H25:L25"/>
    <mergeCell ref="H26:L26"/>
    <mergeCell ref="H17:L17"/>
    <mergeCell ref="H18:L18"/>
    <mergeCell ref="H19:L19"/>
    <mergeCell ref="H22:L22"/>
    <mergeCell ref="H11:L11"/>
    <mergeCell ref="H90:L90"/>
    <mergeCell ref="H91:L91"/>
    <mergeCell ref="H92:L92"/>
    <mergeCell ref="H94:L94"/>
    <mergeCell ref="H86:L86"/>
    <mergeCell ref="E87:F87"/>
    <mergeCell ref="H87:L87"/>
    <mergeCell ref="H88:L88"/>
    <mergeCell ref="H81:L81"/>
    <mergeCell ref="H83:L83"/>
    <mergeCell ref="H84:L84"/>
    <mergeCell ref="E85:F85"/>
    <mergeCell ref="H85:L85"/>
    <mergeCell ref="H75:L75"/>
    <mergeCell ref="H76:L76"/>
    <mergeCell ref="H77:L77"/>
    <mergeCell ref="H80:L80"/>
    <mergeCell ref="H67:L67"/>
    <mergeCell ref="H69:L69"/>
    <mergeCell ref="H71:L71"/>
    <mergeCell ref="H72:L72"/>
    <mergeCell ref="H65:L65"/>
    <mergeCell ref="H66:L66"/>
    <mergeCell ref="H107:L107"/>
    <mergeCell ref="H108:L108"/>
    <mergeCell ref="H109:L109"/>
    <mergeCell ref="H110:L110"/>
    <mergeCell ref="H102:L102"/>
    <mergeCell ref="H103:L103"/>
    <mergeCell ref="H104:L104"/>
    <mergeCell ref="H106:L106"/>
    <mergeCell ref="H95:L95"/>
    <mergeCell ref="H96:L96"/>
    <mergeCell ref="H97:L97"/>
    <mergeCell ref="H98:L98"/>
    <mergeCell ref="H116:L116"/>
    <mergeCell ref="H118:L118"/>
    <mergeCell ref="H169:L169"/>
    <mergeCell ref="H147:L147"/>
    <mergeCell ref="H149:L149"/>
    <mergeCell ref="H150:L150"/>
    <mergeCell ref="H152:L152"/>
    <mergeCell ref="H153:L153"/>
    <mergeCell ref="H119:L119"/>
    <mergeCell ref="H123:L123"/>
    <mergeCell ref="H127:L127"/>
    <mergeCell ref="H128:L128"/>
    <mergeCell ref="H125:L125"/>
    <mergeCell ref="H126:L126"/>
    <mergeCell ref="H130:L130"/>
    <mergeCell ref="H131:L131"/>
    <mergeCell ref="H140:L140"/>
    <mergeCell ref="H141:L141"/>
    <mergeCell ref="H143:L143"/>
    <mergeCell ref="H132:L132"/>
    <mergeCell ref="H133:L133"/>
    <mergeCell ref="H134:L134"/>
    <mergeCell ref="H124:L124"/>
    <mergeCell ref="H186:L186"/>
    <mergeCell ref="E194:F194"/>
    <mergeCell ref="H194:L194"/>
    <mergeCell ref="H187:L187"/>
    <mergeCell ref="H189:L189"/>
    <mergeCell ref="H191:L191"/>
    <mergeCell ref="E193:F193"/>
    <mergeCell ref="H193:L193"/>
    <mergeCell ref="H190:L190"/>
    <mergeCell ref="B3:F3"/>
    <mergeCell ref="H135:L135"/>
    <mergeCell ref="H136:L136"/>
    <mergeCell ref="H137:L137"/>
    <mergeCell ref="H144:L144"/>
    <mergeCell ref="H185:L185"/>
    <mergeCell ref="H176:L176"/>
    <mergeCell ref="H178:L178"/>
    <mergeCell ref="H179:L179"/>
    <mergeCell ref="H180:L180"/>
    <mergeCell ref="E150:F150"/>
    <mergeCell ref="D155:F155"/>
    <mergeCell ref="H181:L181"/>
    <mergeCell ref="H170:L170"/>
    <mergeCell ref="H171:L171"/>
    <mergeCell ref="H154:L154"/>
    <mergeCell ref="H155:L155"/>
    <mergeCell ref="H173:L173"/>
    <mergeCell ref="H175:L175"/>
    <mergeCell ref="H156:L156"/>
    <mergeCell ref="H157:L157"/>
    <mergeCell ref="H167:L167"/>
    <mergeCell ref="H111:L111"/>
    <mergeCell ref="H113:L113"/>
  </mergeCells>
  <phoneticPr fontId="21"/>
  <conditionalFormatting sqref="M113:M120 O36:O47 O113:O120 O101:O111 O21:O34 O146:O171 M173:M194 M146:M171 O79:O99 O173:O194 O123:O144 O11:O19 M63:M111 O64:O77 M11:M61 O49:O61 M123:M144">
    <cfRule type="expression" dxfId="59" priority="7" stopIfTrue="1">
      <formula>AND(AB11&gt;0,M11="")</formula>
    </cfRule>
    <cfRule type="expression" dxfId="58" priority="8" stopIfTrue="1">
      <formula>(AB11=0)</formula>
    </cfRule>
  </conditionalFormatting>
  <conditionalFormatting sqref="M10 O10 O20 O35 O48 O63 O78 O100">
    <cfRule type="expression" dxfId="57" priority="9" stopIfTrue="1">
      <formula>AND(AB10&gt;0,M10="")</formula>
    </cfRule>
    <cfRule type="expression" dxfId="56" priority="10" stopIfTrue="1">
      <formula>AND(AB10=0)</formula>
    </cfRule>
  </conditionalFormatting>
  <conditionalFormatting sqref="H127:L128 H154:L155 H132:L137 H90:L92">
    <cfRule type="expression" dxfId="55" priority="11" stopIfTrue="1">
      <formula>M90&gt;3</formula>
    </cfRule>
  </conditionalFormatting>
  <conditionalFormatting sqref="H140:L141 H11:L13 H15:L19 H22:L32 H37:L47 H50:L53 H55:L58 H60:L61 H65:L67 H69:L73 H75:L77 H80:L81 H83:L88 H94:L98 H102:L104 H106:L111 H113:L116 H118:L119 H123:L123 H125:L126 H130:L131 H143:L144 H147:L147 H149:L150 H152:L153 H156:L165 H167:L167 H169:L171 H173:L173 H175:L176 H178:L182 H185:L187 H189:L191 H193:L194">
    <cfRule type="expression" dxfId="54" priority="12" stopIfTrue="1">
      <formula>OR(AND(M11&gt;3,N11&gt;0),AND(O11&gt;3,P11&gt;0))</formula>
    </cfRule>
  </conditionalFormatting>
  <conditionalFormatting sqref="H124:L124">
    <cfRule type="expression" dxfId="53" priority="6" stopIfTrue="1">
      <formula>OR(AND(M124&gt;3,N124&gt;0),AND(O124&gt;3,P124&gt;0))</formula>
    </cfRule>
  </conditionalFormatting>
  <conditionalFormatting sqref="AF49:AO61 AF64:AO111 AF113:AO120 AF124:AO128 AF146:AO171 AF174:AO183 AF10:AJ48 AL10:AO48 AF63:AJ63 AL63:AO63 AF130:AO144">
    <cfRule type="expression" dxfId="52" priority="2">
      <formula>AF$7&gt;0</formula>
    </cfRule>
  </conditionalFormatting>
  <conditionalFormatting sqref="H129">
    <cfRule type="expression" dxfId="51" priority="1">
      <formula>OR($Y129&gt;3,$AA129&gt;3)</formula>
    </cfRule>
  </conditionalFormatting>
  <dataValidations xWindow="895" yWindow="482" count="2">
    <dataValidation allowBlank="1" showErrorMessage="1" sqref="V192 X192 V166 X166 V148 V183:V184 V168 X168 V188 X188 X174 V174 X183:X184 V177 X151 V151 X126 V124 X93 X100:X101 X105 X117 X138:X139 X146 X148 V93 V100:V101 V105 V117 X177 V138:V139 V146 X14 X74 V74 V142 V82 V78:V79 V68 V63:V64 V59 V54 V48:V49 V44 V40 V35:V36 V20:V21 V14 V10:V11 X10:X11 X82 X78:X79 X68 X63:X64 X59 X54 X48:X49 X20:X21 X40 X35:X36 V89 X89 X142 X124 W129:X129 AP173:AP174 W10:W128 W130:W194 AP10:AQ10 AP20 AP35 AP48 AP183 AP78 AP63 AP100 AP113:AP117 AP123:AP124 AP129 AP138 AP146 AP151 AP166 M10:O194"/>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Q172 Q112 Q145 Q121:Q122 Q62">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70" fitToHeight="2" orientation="portrait" verticalDpi="4294967293" r:id="rId1"/>
  <headerFooter alignWithMargins="0">
    <oddHeader>&amp;L&amp;F&amp;R&amp;A</oddHeader>
    <oddFooter>&amp;C&amp;P/&amp;N</oddFooter>
  </headerFooter>
  <rowBreaks count="1" manualBreakCount="1">
    <brk id="88" max="1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autoPageBreaks="0"/>
  </sheetPr>
  <dimension ref="B1:CB184"/>
  <sheetViews>
    <sheetView showGridLines="0" view="pageBreakPreview" zoomScale="85" zoomScaleNormal="100" zoomScaleSheetLayoutView="85" workbookViewId="0">
      <selection activeCell="R119" sqref="R119"/>
    </sheetView>
  </sheetViews>
  <sheetFormatPr defaultColWidth="9" defaultRowHeight="13.5"/>
  <cols>
    <col min="1" max="1" width="1.75" style="764" customWidth="1"/>
    <col min="2" max="2" width="4" style="764" customWidth="1"/>
    <col min="3" max="3" width="5.125" style="764" customWidth="1"/>
    <col min="4" max="4" width="5.375" style="764" customWidth="1"/>
    <col min="5" max="6" width="12.625" style="764" customWidth="1"/>
    <col min="7" max="7" width="6.25" style="764" hidden="1" customWidth="1"/>
    <col min="8" max="8" width="6.625" style="816" customWidth="1"/>
    <col min="9" max="17" width="3.625" style="816" customWidth="1"/>
    <col min="18" max="18" width="40.625" style="816" customWidth="1"/>
    <col min="19" max="21" width="9.25" style="764" hidden="1" customWidth="1"/>
    <col min="22" max="22" width="11.875" style="764" hidden="1" customWidth="1"/>
    <col min="23" max="23" width="9.25" style="764" hidden="1" customWidth="1"/>
    <col min="24" max="24" width="9.625" style="764" customWidth="1"/>
    <col min="25" max="25" width="6.625" style="764" hidden="1" customWidth="1"/>
    <col min="26" max="26" width="9.625" style="764" customWidth="1"/>
    <col min="27" max="27" width="6.625" style="764" hidden="1" customWidth="1"/>
    <col min="28" max="28" width="5.75" style="764" hidden="1" customWidth="1"/>
    <col min="29" max="29" width="1.875" style="764" hidden="1" customWidth="1"/>
    <col min="30" max="43" width="6.375" style="764" hidden="1" customWidth="1"/>
    <col min="44" max="52" width="6.625" style="764" hidden="1" customWidth="1"/>
    <col min="53" max="53" width="7.5" style="764" hidden="1" customWidth="1"/>
    <col min="54" max="57" width="9" style="764" hidden="1" customWidth="1"/>
    <col min="58" max="58" width="2.75" style="764" hidden="1" customWidth="1"/>
    <col min="59" max="59" width="6.75" style="764" hidden="1" customWidth="1"/>
    <col min="60" max="69" width="9" style="764" hidden="1" customWidth="1"/>
    <col min="70" max="71" width="8.625" style="816" hidden="1" customWidth="1"/>
    <col min="72" max="72" width="26.625" style="816" customWidth="1"/>
    <col min="73" max="73" width="4.75" style="816" bestFit="1" customWidth="1"/>
    <col min="74" max="74" width="5.625" style="816" customWidth="1"/>
    <col min="75" max="75" width="60.625" style="816" customWidth="1"/>
    <col min="76" max="76" width="4.75" style="816" bestFit="1" customWidth="1"/>
    <col min="77" max="77" width="50.625" style="816" customWidth="1"/>
    <col min="78" max="78" width="5.625" style="816" customWidth="1"/>
    <col min="79" max="79" width="35.625" style="816" customWidth="1"/>
    <col min="80" max="16384" width="9" style="764"/>
  </cols>
  <sheetData>
    <row r="1" spans="2:80" ht="41.25" customHeight="1" thickBot="1">
      <c r="B1" s="913" t="s">
        <v>1085</v>
      </c>
      <c r="H1" s="770"/>
      <c r="I1" s="770"/>
      <c r="J1" s="770"/>
      <c r="K1" s="770"/>
      <c r="L1" s="770"/>
      <c r="M1" s="770"/>
      <c r="N1" s="771"/>
      <c r="O1" s="770"/>
      <c r="P1" s="771" t="s">
        <v>731</v>
      </c>
      <c r="Q1" s="770"/>
      <c r="R1" s="902" t="s">
        <v>1042</v>
      </c>
      <c r="BR1" s="772"/>
      <c r="BS1" s="772"/>
      <c r="BT1" s="1371" t="s">
        <v>745</v>
      </c>
      <c r="BU1" s="1371"/>
      <c r="BV1" s="1371"/>
      <c r="BW1" s="1371"/>
      <c r="BX1" s="818"/>
      <c r="BY1" s="1371"/>
      <c r="BZ1" s="1371"/>
      <c r="CA1" s="1371"/>
    </row>
    <row r="2" spans="2:80" ht="17.25" customHeight="1" thickTop="1">
      <c r="B2" s="103" t="str">
        <f>メイン!C6</f>
        <v>CASBEE熊本《新築》2017年版</v>
      </c>
      <c r="C2" s="104"/>
      <c r="D2" s="105"/>
      <c r="E2" s="106"/>
      <c r="F2" s="107"/>
      <c r="H2" s="1337"/>
      <c r="I2" s="1339" t="s">
        <v>1043</v>
      </c>
      <c r="J2" s="1340"/>
      <c r="K2" s="1340"/>
      <c r="L2" s="1340"/>
      <c r="M2" s="1340"/>
      <c r="N2" s="1340"/>
      <c r="O2" s="1340"/>
      <c r="P2" s="1340"/>
      <c r="Q2" s="1341"/>
      <c r="R2" s="1339" t="s">
        <v>732</v>
      </c>
      <c r="S2" s="108"/>
      <c r="T2" s="108"/>
      <c r="W2" s="451" t="s">
        <v>529</v>
      </c>
      <c r="X2" s="1359" t="s">
        <v>749</v>
      </c>
      <c r="Y2" s="1360"/>
      <c r="Z2" s="1360"/>
      <c r="AA2" s="1361"/>
      <c r="AB2" s="110"/>
      <c r="AC2" s="111"/>
      <c r="AD2" s="111"/>
      <c r="AE2" s="111"/>
      <c r="AX2" s="451" t="s">
        <v>529</v>
      </c>
      <c r="AZ2" s="451"/>
      <c r="BA2" s="101" t="str">
        <f>メイン!C6</f>
        <v>CASBEE熊本《新築》2017年版</v>
      </c>
      <c r="BB2" s="101"/>
      <c r="BH2" s="498" t="s">
        <v>110</v>
      </c>
      <c r="BI2" s="498" t="s">
        <v>112</v>
      </c>
      <c r="BJ2" s="498" t="s">
        <v>114</v>
      </c>
      <c r="BK2" s="498" t="s">
        <v>116</v>
      </c>
      <c r="BL2" s="498" t="s">
        <v>120</v>
      </c>
      <c r="BM2" s="498" t="s">
        <v>122</v>
      </c>
      <c r="BN2" s="498" t="s">
        <v>124</v>
      </c>
      <c r="BO2" s="499" t="s">
        <v>452</v>
      </c>
      <c r="BP2" s="498" t="s">
        <v>126</v>
      </c>
      <c r="BQ2" s="498" t="s">
        <v>112</v>
      </c>
      <c r="BR2" s="1359" t="s">
        <v>749</v>
      </c>
      <c r="BS2" s="1361"/>
      <c r="BT2" s="1359" t="s">
        <v>750</v>
      </c>
      <c r="BU2" s="1361"/>
      <c r="BV2" s="1359" t="s">
        <v>751</v>
      </c>
      <c r="BW2" s="1360"/>
      <c r="BX2" s="1361"/>
      <c r="BY2" s="1341" t="s">
        <v>752</v>
      </c>
      <c r="BZ2" s="819"/>
      <c r="CA2" s="1374" t="s">
        <v>753</v>
      </c>
    </row>
    <row r="3" spans="2:80" ht="14.25" customHeight="1" thickBot="1">
      <c r="B3" s="1299" t="str">
        <f>メイン!$C$11</f>
        <v>○○ビル</v>
      </c>
      <c r="C3" s="1300"/>
      <c r="D3" s="1300"/>
      <c r="E3" s="1300"/>
      <c r="F3" s="1301"/>
      <c r="H3" s="1338"/>
      <c r="I3" s="1342"/>
      <c r="J3" s="1343"/>
      <c r="K3" s="1343"/>
      <c r="L3" s="1343"/>
      <c r="M3" s="1343"/>
      <c r="N3" s="1343"/>
      <c r="O3" s="1343"/>
      <c r="P3" s="1343"/>
      <c r="Q3" s="1344"/>
      <c r="R3" s="1345"/>
      <c r="S3" s="108"/>
      <c r="T3" s="112"/>
      <c r="U3" s="113" t="s">
        <v>635</v>
      </c>
      <c r="V3" s="108"/>
      <c r="W3" s="451" t="s">
        <v>636</v>
      </c>
      <c r="X3" s="1362" t="s">
        <v>1254</v>
      </c>
      <c r="Y3" s="1363"/>
      <c r="Z3" s="1363"/>
      <c r="AA3" s="1364"/>
      <c r="AB3" s="115"/>
      <c r="AC3" s="116"/>
      <c r="AD3" s="116"/>
      <c r="AE3" s="116"/>
      <c r="AX3" s="451" t="s">
        <v>636</v>
      </c>
      <c r="AZ3" s="762"/>
      <c r="BA3" s="114" t="str">
        <f>メイン!C5</f>
        <v>CASBEE-BD_NC_2016(v.2.1)_kmt2017(v1.0)</v>
      </c>
      <c r="BB3" s="114"/>
      <c r="BH3" s="708">
        <f>重み!S7</f>
        <v>1</v>
      </c>
      <c r="BI3" s="708">
        <f>重み!T7</f>
        <v>0</v>
      </c>
      <c r="BJ3" s="708">
        <f>重み!U7</f>
        <v>0</v>
      </c>
      <c r="BK3" s="708">
        <f>重み!V7</f>
        <v>0</v>
      </c>
      <c r="BL3" s="708">
        <f>重み!W7</f>
        <v>0</v>
      </c>
      <c r="BM3" s="708">
        <f>重み!X7</f>
        <v>0</v>
      </c>
      <c r="BN3" s="708">
        <f>重み!Y7</f>
        <v>0</v>
      </c>
      <c r="BO3" s="708">
        <f>重み!Z7</f>
        <v>0</v>
      </c>
      <c r="BP3" s="708">
        <f>重み!AA7</f>
        <v>0</v>
      </c>
      <c r="BQ3" s="708">
        <f>重み!AB7</f>
        <v>0</v>
      </c>
      <c r="BR3" s="1362" t="s">
        <v>754</v>
      </c>
      <c r="BS3" s="1364"/>
      <c r="BT3" s="1377" t="s">
        <v>1222</v>
      </c>
      <c r="BU3" s="1380" t="s">
        <v>1223</v>
      </c>
      <c r="BV3" s="1383" t="s">
        <v>1224</v>
      </c>
      <c r="BW3" s="1386" t="s">
        <v>1225</v>
      </c>
      <c r="BX3" s="1380" t="s">
        <v>1223</v>
      </c>
      <c r="BY3" s="1372"/>
      <c r="BZ3" s="1347" t="s">
        <v>746</v>
      </c>
      <c r="CA3" s="1375"/>
    </row>
    <row r="4" spans="2:80" ht="23.25" customHeight="1" thickBot="1">
      <c r="B4" s="1128"/>
      <c r="C4" s="1129"/>
      <c r="D4" s="1130"/>
      <c r="E4" s="1131"/>
      <c r="F4" s="1132"/>
      <c r="H4" s="1338"/>
      <c r="I4" s="1347" t="s">
        <v>733</v>
      </c>
      <c r="J4" s="1350" t="s">
        <v>460</v>
      </c>
      <c r="K4" s="1350" t="s">
        <v>645</v>
      </c>
      <c r="L4" s="1350" t="s">
        <v>734</v>
      </c>
      <c r="M4" s="1350" t="s">
        <v>735</v>
      </c>
      <c r="N4" s="1350" t="s">
        <v>736</v>
      </c>
      <c r="O4" s="1350" t="s">
        <v>737</v>
      </c>
      <c r="P4" s="1350" t="s">
        <v>738</v>
      </c>
      <c r="Q4" s="1368" t="s">
        <v>423</v>
      </c>
      <c r="R4" s="1345"/>
      <c r="S4" s="120"/>
      <c r="T4" s="120"/>
      <c r="U4" s="120"/>
      <c r="V4" s="120"/>
      <c r="W4" s="121"/>
      <c r="X4" s="1365"/>
      <c r="Y4" s="1366"/>
      <c r="Z4" s="1366"/>
      <c r="AA4" s="1367"/>
      <c r="AB4" s="122"/>
      <c r="AC4" s="116"/>
      <c r="AD4" s="116"/>
      <c r="AE4" s="116"/>
      <c r="BH4" s="116"/>
      <c r="BI4" s="116"/>
      <c r="BJ4" s="116"/>
      <c r="BK4" s="116"/>
      <c r="BL4" s="116"/>
      <c r="BM4" s="116"/>
      <c r="BN4" s="116"/>
      <c r="BO4" s="116"/>
      <c r="BP4" s="116"/>
      <c r="BQ4" s="116"/>
      <c r="BR4" s="1365"/>
      <c r="BS4" s="1367"/>
      <c r="BT4" s="1378"/>
      <c r="BU4" s="1381"/>
      <c r="BV4" s="1384"/>
      <c r="BW4" s="1387"/>
      <c r="BX4" s="1381"/>
      <c r="BY4" s="1372"/>
      <c r="BZ4" s="1348"/>
      <c r="CA4" s="1375"/>
    </row>
    <row r="5" spans="2:80" ht="17.25" customHeight="1" thickBot="1">
      <c r="B5" s="102" t="s">
        <v>637</v>
      </c>
      <c r="C5" s="123"/>
      <c r="D5" s="124"/>
      <c r="E5" s="1321" t="str">
        <f>IF(メイン!E39=0,"",メイン!E39)</f>
        <v>実施設計段階</v>
      </c>
      <c r="F5" s="1322"/>
      <c r="H5" s="1396" t="s">
        <v>739</v>
      </c>
      <c r="I5" s="1348"/>
      <c r="J5" s="1351"/>
      <c r="K5" s="1351"/>
      <c r="L5" s="1351"/>
      <c r="M5" s="1351"/>
      <c r="N5" s="1351"/>
      <c r="O5" s="1351"/>
      <c r="P5" s="1351"/>
      <c r="Q5" s="1369"/>
      <c r="R5" s="1345"/>
      <c r="S5" s="125"/>
      <c r="T5" s="125"/>
      <c r="U5" s="125"/>
      <c r="V5" s="125"/>
      <c r="W5" s="125"/>
      <c r="X5" s="1353" t="s">
        <v>747</v>
      </c>
      <c r="Y5" s="126"/>
      <c r="Z5" s="1356" t="s">
        <v>748</v>
      </c>
      <c r="AA5" s="126"/>
      <c r="AB5" s="127"/>
      <c r="AC5" s="116"/>
      <c r="AD5" s="1323" t="s">
        <v>710</v>
      </c>
      <c r="AE5" s="1324"/>
      <c r="AG5" s="128"/>
      <c r="AH5" s="116"/>
      <c r="AI5" s="128"/>
      <c r="AJ5" s="116"/>
      <c r="AK5" s="116"/>
      <c r="AL5" s="116"/>
      <c r="AM5" s="129" t="s">
        <v>639</v>
      </c>
      <c r="AN5" s="130"/>
      <c r="AO5" s="129" t="s">
        <v>640</v>
      </c>
      <c r="AQ5" s="700" t="s">
        <v>717</v>
      </c>
      <c r="AR5" s="125"/>
      <c r="AS5" s="125"/>
      <c r="AT5" s="125"/>
      <c r="AU5" s="125"/>
      <c r="AV5" s="701" t="s">
        <v>718</v>
      </c>
      <c r="AW5" s="701"/>
      <c r="AX5" s="125"/>
      <c r="AY5" s="125"/>
      <c r="AZ5" s="125"/>
      <c r="BA5" s="126"/>
      <c r="BB5" s="126"/>
      <c r="BC5" s="127"/>
      <c r="BH5" s="116"/>
      <c r="BI5" s="116"/>
      <c r="BJ5" s="116"/>
      <c r="BK5" s="116"/>
      <c r="BL5" s="116"/>
      <c r="BM5" s="116"/>
      <c r="BN5" s="116"/>
      <c r="BO5" s="116"/>
      <c r="BP5" s="116"/>
      <c r="BQ5" s="116"/>
      <c r="BR5" s="1353" t="s">
        <v>747</v>
      </c>
      <c r="BS5" s="1356" t="s">
        <v>748</v>
      </c>
      <c r="BT5" s="1378"/>
      <c r="BU5" s="1381"/>
      <c r="BV5" s="1384"/>
      <c r="BW5" s="1387"/>
      <c r="BX5" s="1381"/>
      <c r="BY5" s="1372"/>
      <c r="BZ5" s="1348"/>
      <c r="CA5" s="1375"/>
      <c r="CB5" s="1393" t="s">
        <v>1262</v>
      </c>
    </row>
    <row r="6" spans="2:80" ht="12.75" customHeight="1">
      <c r="B6" s="1123"/>
      <c r="C6" s="1124"/>
      <c r="D6" s="1125"/>
      <c r="E6" s="1126"/>
      <c r="F6" s="1127"/>
      <c r="H6" s="1397"/>
      <c r="I6" s="1348"/>
      <c r="J6" s="1351"/>
      <c r="K6" s="1351"/>
      <c r="L6" s="1351"/>
      <c r="M6" s="1351"/>
      <c r="N6" s="1351"/>
      <c r="O6" s="1351"/>
      <c r="P6" s="1351"/>
      <c r="Q6" s="1369"/>
      <c r="R6" s="1345"/>
      <c r="S6" s="136"/>
      <c r="T6" s="137"/>
      <c r="U6" s="137"/>
      <c r="V6" s="137"/>
      <c r="W6" s="137"/>
      <c r="X6" s="1354"/>
      <c r="Y6" s="139"/>
      <c r="Z6" s="1357"/>
      <c r="AA6" s="140"/>
      <c r="AB6" s="141"/>
      <c r="AC6" s="116"/>
      <c r="AD6" s="1325"/>
      <c r="AE6" s="1326"/>
      <c r="AG6" s="142" t="s">
        <v>641</v>
      </c>
      <c r="AH6" s="143"/>
      <c r="AI6" s="144" t="s">
        <v>642</v>
      </c>
      <c r="AJ6" s="143"/>
      <c r="AK6" s="143"/>
      <c r="AL6" s="116"/>
      <c r="AM6" s="145">
        <f>重み!D7</f>
        <v>1</v>
      </c>
      <c r="AN6" s="130"/>
      <c r="AO6" s="145">
        <f>重み!E7</f>
        <v>0</v>
      </c>
      <c r="AQ6" s="759" t="s">
        <v>719</v>
      </c>
      <c r="AR6" s="759" t="s">
        <v>720</v>
      </c>
      <c r="AS6" s="759" t="s">
        <v>721</v>
      </c>
      <c r="AT6" s="759" t="s">
        <v>722</v>
      </c>
      <c r="AU6" s="759" t="s">
        <v>723</v>
      </c>
      <c r="AV6" s="759" t="s">
        <v>724</v>
      </c>
      <c r="AW6" s="761" t="s">
        <v>729</v>
      </c>
      <c r="AX6" s="759" t="s">
        <v>725</v>
      </c>
      <c r="AY6" s="759" t="s">
        <v>89</v>
      </c>
      <c r="AZ6" s="760" t="s">
        <v>726</v>
      </c>
      <c r="BA6" s="713" t="s">
        <v>639</v>
      </c>
      <c r="BB6" s="714"/>
      <c r="BC6" s="141"/>
      <c r="BE6" s="676" t="s">
        <v>727</v>
      </c>
      <c r="BH6" s="708" t="str">
        <f t="shared" ref="BH6:BQ6" si="0">AQ6</f>
        <v>事務所</v>
      </c>
      <c r="BI6" s="708" t="str">
        <f t="shared" si="0"/>
        <v>学校</v>
      </c>
      <c r="BJ6" s="708" t="str">
        <f t="shared" si="0"/>
        <v>物販店</v>
      </c>
      <c r="BK6" s="708" t="str">
        <f t="shared" si="0"/>
        <v>飲食店</v>
      </c>
      <c r="BL6" s="708" t="str">
        <f t="shared" si="0"/>
        <v>集会所</v>
      </c>
      <c r="BM6" s="708" t="str">
        <f t="shared" si="0"/>
        <v>工場</v>
      </c>
      <c r="BN6" s="708" t="str">
        <f t="shared" si="0"/>
        <v>学校
(小中高)</v>
      </c>
      <c r="BO6" s="708" t="str">
        <f t="shared" si="0"/>
        <v>病院</v>
      </c>
      <c r="BP6" s="708" t="str">
        <f t="shared" si="0"/>
        <v>ホテル</v>
      </c>
      <c r="BQ6" s="708" t="str">
        <f t="shared" si="0"/>
        <v>集合住宅</v>
      </c>
      <c r="BR6" s="1354"/>
      <c r="BS6" s="1357"/>
      <c r="BT6" s="1378"/>
      <c r="BU6" s="1381"/>
      <c r="BV6" s="1384"/>
      <c r="BW6" s="1387"/>
      <c r="BX6" s="1381"/>
      <c r="BY6" s="1372"/>
      <c r="BZ6" s="1348"/>
      <c r="CA6" s="1375"/>
      <c r="CB6" s="1394"/>
    </row>
    <row r="7" spans="2:80" ht="66.75" customHeight="1" thickBot="1">
      <c r="B7" s="1133" t="s">
        <v>424</v>
      </c>
      <c r="C7" s="1134"/>
      <c r="D7" s="1135"/>
      <c r="E7" s="1136"/>
      <c r="F7" s="1137"/>
      <c r="H7" s="1398"/>
      <c r="I7" s="1349"/>
      <c r="J7" s="1352"/>
      <c r="K7" s="1352"/>
      <c r="L7" s="1352"/>
      <c r="M7" s="1352"/>
      <c r="N7" s="1352"/>
      <c r="O7" s="1352"/>
      <c r="P7" s="1352"/>
      <c r="Q7" s="1370"/>
      <c r="R7" s="1346"/>
      <c r="S7" s="146" t="s">
        <v>425</v>
      </c>
      <c r="T7" s="147"/>
      <c r="U7" s="147"/>
      <c r="V7" s="147"/>
      <c r="W7" s="148"/>
      <c r="X7" s="1355"/>
      <c r="Y7" s="150" t="s">
        <v>521</v>
      </c>
      <c r="Z7" s="1358"/>
      <c r="AA7" s="152" t="s">
        <v>521</v>
      </c>
      <c r="AB7" s="153" t="s">
        <v>426</v>
      </c>
      <c r="AC7" s="116"/>
      <c r="AD7" s="154" t="s">
        <v>641</v>
      </c>
      <c r="AE7" s="154" t="s">
        <v>642</v>
      </c>
      <c r="AG7" s="155" t="s">
        <v>638</v>
      </c>
      <c r="AH7" s="156" t="s">
        <v>521</v>
      </c>
      <c r="AI7" s="155" t="s">
        <v>638</v>
      </c>
      <c r="AJ7" s="156" t="s">
        <v>521</v>
      </c>
      <c r="AK7" s="157" t="s">
        <v>522</v>
      </c>
      <c r="AL7" s="116"/>
      <c r="AM7" s="145" t="s">
        <v>427</v>
      </c>
      <c r="AN7" s="130"/>
      <c r="AO7" s="145" t="s">
        <v>427</v>
      </c>
      <c r="AQ7" s="702">
        <f>BH7</f>
        <v>1</v>
      </c>
      <c r="AR7" s="702">
        <f t="shared" ref="AR7:AZ7" si="1">BI7</f>
        <v>0</v>
      </c>
      <c r="AS7" s="702">
        <f t="shared" si="1"/>
        <v>0</v>
      </c>
      <c r="AT7" s="702">
        <f t="shared" si="1"/>
        <v>0</v>
      </c>
      <c r="AU7" s="702">
        <f t="shared" si="1"/>
        <v>0</v>
      </c>
      <c r="AV7" s="702">
        <f t="shared" si="1"/>
        <v>0</v>
      </c>
      <c r="AW7" s="702">
        <f t="shared" si="1"/>
        <v>0</v>
      </c>
      <c r="AX7" s="702">
        <f t="shared" si="1"/>
        <v>0</v>
      </c>
      <c r="AY7" s="702">
        <f t="shared" si="1"/>
        <v>0</v>
      </c>
      <c r="AZ7" s="710">
        <f t="shared" si="1"/>
        <v>0</v>
      </c>
      <c r="BA7" s="715" t="s">
        <v>520</v>
      </c>
      <c r="BB7" s="716" t="s">
        <v>521</v>
      </c>
      <c r="BC7" s="703" t="s">
        <v>426</v>
      </c>
      <c r="BE7" s="664" t="s">
        <v>728</v>
      </c>
      <c r="BH7" s="708">
        <f>BH3</f>
        <v>1</v>
      </c>
      <c r="BI7" s="708">
        <f t="shared" ref="BI7:BK7" si="2">BI3</f>
        <v>0</v>
      </c>
      <c r="BJ7" s="708">
        <f t="shared" si="2"/>
        <v>0</v>
      </c>
      <c r="BK7" s="708">
        <f t="shared" si="2"/>
        <v>0</v>
      </c>
      <c r="BL7" s="708">
        <f>BO3</f>
        <v>0</v>
      </c>
      <c r="BM7" s="708">
        <f>BP3</f>
        <v>0</v>
      </c>
      <c r="BN7" s="708">
        <f>BQ3</f>
        <v>0</v>
      </c>
      <c r="BO7" s="708">
        <f>BL3</f>
        <v>0</v>
      </c>
      <c r="BP7" s="708">
        <f t="shared" ref="BP7:BQ7" si="3">BM3</f>
        <v>0</v>
      </c>
      <c r="BQ7" s="708">
        <f t="shared" si="3"/>
        <v>0</v>
      </c>
      <c r="BR7" s="1355"/>
      <c r="BS7" s="1358"/>
      <c r="BT7" s="1379"/>
      <c r="BU7" s="1382"/>
      <c r="BV7" s="1385"/>
      <c r="BW7" s="1388"/>
      <c r="BX7" s="1382"/>
      <c r="BY7" s="1373"/>
      <c r="BZ7" s="1349"/>
      <c r="CA7" s="1376"/>
      <c r="CB7" s="1395"/>
    </row>
    <row r="8" spans="2:80" ht="16.5" customHeight="1" thickBot="1">
      <c r="B8" s="750" t="s">
        <v>428</v>
      </c>
      <c r="C8" s="751"/>
      <c r="D8" s="752"/>
      <c r="E8" s="753"/>
      <c r="F8" s="754"/>
      <c r="H8" s="773"/>
      <c r="I8" s="774"/>
      <c r="J8" s="775"/>
      <c r="K8" s="775"/>
      <c r="L8" s="775"/>
      <c r="M8" s="775"/>
      <c r="N8" s="775"/>
      <c r="O8" s="775"/>
      <c r="P8" s="775"/>
      <c r="Q8" s="776"/>
      <c r="R8" s="777"/>
      <c r="S8" s="158"/>
      <c r="T8" s="159"/>
      <c r="U8" s="159"/>
      <c r="V8" s="159"/>
      <c r="W8" s="160"/>
      <c r="X8" s="903">
        <f>スコア!M8</f>
        <v>0</v>
      </c>
      <c r="Y8" s="161"/>
      <c r="Z8" s="162">
        <f>スコア!O8</f>
        <v>0</v>
      </c>
      <c r="AA8" s="163"/>
      <c r="AB8" s="164">
        <f>ROUNDDOWN(AK8,1)</f>
        <v>2.4</v>
      </c>
      <c r="AC8" s="116"/>
      <c r="AD8" s="116"/>
      <c r="AE8" s="116"/>
      <c r="AG8" s="165"/>
      <c r="AH8" s="166"/>
      <c r="AI8" s="165"/>
      <c r="AJ8" s="166"/>
      <c r="AK8" s="166">
        <f>AH9*AK9+AH61*AK61+AH109*AK109</f>
        <v>2.4689999999999994</v>
      </c>
      <c r="AL8" s="116"/>
      <c r="AM8" s="145">
        <f>重み!M8</f>
        <v>0</v>
      </c>
      <c r="AN8" s="130"/>
      <c r="AO8" s="145">
        <f>重み!N8</f>
        <v>0</v>
      </c>
      <c r="AQ8" s="704"/>
      <c r="AR8" s="704"/>
      <c r="AS8" s="704"/>
      <c r="AT8" s="704"/>
      <c r="AU8" s="704"/>
      <c r="AV8" s="704"/>
      <c r="AW8" s="704"/>
      <c r="AX8" s="704"/>
      <c r="AY8" s="704"/>
      <c r="AZ8" s="711"/>
      <c r="BA8" s="717"/>
      <c r="BB8" s="718"/>
      <c r="BC8" s="705">
        <f t="shared" ref="BC8:BC9" si="4">ROUNDDOWN(BE8,1)</f>
        <v>0</v>
      </c>
      <c r="BE8" s="1">
        <f>BB9*BE9+BB61*BE61+BB109*BE109</f>
        <v>0</v>
      </c>
      <c r="BR8" s="820"/>
      <c r="BS8" s="821"/>
      <c r="BT8" s="1144"/>
      <c r="BU8" s="1145"/>
      <c r="BV8" s="1227"/>
      <c r="BW8" s="1146"/>
      <c r="BX8" s="1147"/>
      <c r="BY8" s="822"/>
      <c r="BZ8" s="823"/>
      <c r="CA8" s="824"/>
      <c r="CB8" s="773"/>
    </row>
    <row r="9" spans="2:80" ht="15.75" thickBot="1">
      <c r="B9" s="167" t="s">
        <v>429</v>
      </c>
      <c r="C9" s="168" t="s">
        <v>523</v>
      </c>
      <c r="D9" s="168"/>
      <c r="E9" s="168"/>
      <c r="F9" s="169"/>
      <c r="H9" s="778"/>
      <c r="I9" s="779"/>
      <c r="J9" s="780"/>
      <c r="K9" s="780"/>
      <c r="L9" s="780"/>
      <c r="M9" s="780"/>
      <c r="N9" s="780"/>
      <c r="O9" s="780"/>
      <c r="P9" s="780"/>
      <c r="Q9" s="781"/>
      <c r="R9" s="782"/>
      <c r="S9" s="170"/>
      <c r="T9" s="171"/>
      <c r="U9" s="171"/>
      <c r="V9" s="171"/>
      <c r="W9" s="172"/>
      <c r="X9" s="904">
        <f>スコア!M9</f>
        <v>0</v>
      </c>
      <c r="Y9" s="173"/>
      <c r="Z9" s="174">
        <f>スコア!O9</f>
        <v>0</v>
      </c>
      <c r="AA9" s="173">
        <f t="shared" ref="AA9:AA41" si="5">AJ9</f>
        <v>0</v>
      </c>
      <c r="AB9" s="176">
        <f>ROUNDDOWN(AK9,1)</f>
        <v>2.9</v>
      </c>
      <c r="AC9" s="116"/>
      <c r="AD9" s="116"/>
      <c r="AE9" s="116"/>
      <c r="AG9" s="165"/>
      <c r="AH9" s="177">
        <f>重み!D9</f>
        <v>0.4</v>
      </c>
      <c r="AI9" s="165"/>
      <c r="AJ9" s="177"/>
      <c r="AK9" s="166">
        <f>AK10*AH10+AK20*AH20+AK34*AH34+AK47*AH47</f>
        <v>2.9849999999999999</v>
      </c>
      <c r="AL9" s="116"/>
      <c r="AM9" s="178">
        <f>重み!M9</f>
        <v>0.4</v>
      </c>
      <c r="AN9" s="130"/>
      <c r="AO9" s="145">
        <f>重み!N9</f>
        <v>0</v>
      </c>
      <c r="AQ9" s="706"/>
      <c r="AR9" s="706"/>
      <c r="AS9" s="706"/>
      <c r="AT9" s="706"/>
      <c r="AU9" s="706"/>
      <c r="AV9" s="706"/>
      <c r="AW9" s="706"/>
      <c r="AX9" s="706"/>
      <c r="AY9" s="706"/>
      <c r="AZ9" s="712"/>
      <c r="BA9" s="719"/>
      <c r="BB9" s="720">
        <f>Y9</f>
        <v>0</v>
      </c>
      <c r="BC9" s="176">
        <f t="shared" si="4"/>
        <v>0</v>
      </c>
      <c r="BE9" s="724">
        <f>SUMPRODUCT(BB10:BB60,BE10:BE60)</f>
        <v>0</v>
      </c>
      <c r="BR9" s="825"/>
      <c r="BS9" s="826"/>
      <c r="BT9" s="1148"/>
      <c r="BU9" s="1149"/>
      <c r="BV9" s="1228"/>
      <c r="BW9" s="1150"/>
      <c r="BX9" s="1151"/>
      <c r="BY9" s="827"/>
      <c r="BZ9" s="828"/>
      <c r="CA9" s="829"/>
      <c r="CB9" s="778"/>
    </row>
    <row r="10" spans="2:80" ht="14.25" thickBot="1">
      <c r="B10" s="179">
        <v>1</v>
      </c>
      <c r="C10" s="180" t="s">
        <v>524</v>
      </c>
      <c r="D10" s="181"/>
      <c r="E10" s="182"/>
      <c r="F10" s="183"/>
      <c r="H10" s="783"/>
      <c r="I10" s="784"/>
      <c r="J10" s="785"/>
      <c r="K10" s="785"/>
      <c r="L10" s="785"/>
      <c r="M10" s="785"/>
      <c r="N10" s="785"/>
      <c r="O10" s="785"/>
      <c r="P10" s="785"/>
      <c r="Q10" s="786"/>
      <c r="R10" s="787"/>
      <c r="S10" s="184"/>
      <c r="T10" s="185"/>
      <c r="U10" s="185"/>
      <c r="V10" s="185"/>
      <c r="W10" s="186"/>
      <c r="X10" s="187">
        <f>スコア!M10</f>
        <v>3</v>
      </c>
      <c r="Y10" s="188"/>
      <c r="Z10" s="187">
        <f>スコア!O10</f>
        <v>0</v>
      </c>
      <c r="AA10" s="189">
        <f t="shared" si="5"/>
        <v>0</v>
      </c>
      <c r="AB10" s="190">
        <f>ROUNDDOWN(AK10,1)</f>
        <v>3</v>
      </c>
      <c r="AC10" s="116"/>
      <c r="AD10" s="115"/>
      <c r="AE10" s="115"/>
      <c r="AG10" s="191">
        <f>AG11*AH11+AG14*AH14+AG19*AH19</f>
        <v>3.0000000000000004</v>
      </c>
      <c r="AH10" s="192">
        <f>重み!D10</f>
        <v>0.15</v>
      </c>
      <c r="AI10" s="191">
        <f>AI11*AJ11+AI14*AJ14+AI19*AJ19</f>
        <v>0</v>
      </c>
      <c r="AJ10" s="193">
        <f>SUM(AJ11,AJ14,AJ19)</f>
        <v>0</v>
      </c>
      <c r="AK10" s="166">
        <f>IF(AI10=0,AG10,IF(AG10=0,AI10,AG10*AM$6+AI10*AO$6))</f>
        <v>3.0000000000000004</v>
      </c>
      <c r="AL10" s="116"/>
      <c r="AM10" s="145">
        <f>重み!M10</f>
        <v>0.15</v>
      </c>
      <c r="AN10" s="130"/>
      <c r="AO10" s="194">
        <f>SUM(AO11,AO14,AO19)</f>
        <v>0</v>
      </c>
      <c r="AQ10" s="726">
        <v>3</v>
      </c>
      <c r="AR10" s="726"/>
      <c r="AS10" s="726"/>
      <c r="AT10" s="726"/>
      <c r="AU10" s="726"/>
      <c r="AV10" s="726">
        <v>0</v>
      </c>
      <c r="AW10" s="726"/>
      <c r="AX10" s="726"/>
      <c r="AY10" s="726"/>
      <c r="AZ10" s="727"/>
      <c r="BA10" s="721">
        <f>ROUNDDOWN(BE10,1)</f>
        <v>3</v>
      </c>
      <c r="BB10" s="722">
        <f>Y10</f>
        <v>0</v>
      </c>
      <c r="BC10" s="707"/>
      <c r="BE10" s="724">
        <f>IF(BG10=0,0,SUMPRODUCT($BH$7:$BQ$7,AQ10:AZ10)/BG10)</f>
        <v>3</v>
      </c>
      <c r="BG10" s="723">
        <f>SUMPRODUCT($BH$7:$BQ$7,BH10:BQ10)</f>
        <v>1</v>
      </c>
      <c r="BH10" s="709">
        <f t="shared" ref="BH10:BQ10" si="6">IF(AQ10&gt;0,1,0)</f>
        <v>1</v>
      </c>
      <c r="BI10" s="709">
        <f t="shared" si="6"/>
        <v>0</v>
      </c>
      <c r="BJ10" s="709">
        <f t="shared" si="6"/>
        <v>0</v>
      </c>
      <c r="BK10" s="709">
        <f t="shared" si="6"/>
        <v>0</v>
      </c>
      <c r="BL10" s="709">
        <f t="shared" si="6"/>
        <v>0</v>
      </c>
      <c r="BM10" s="709">
        <f t="shared" si="6"/>
        <v>0</v>
      </c>
      <c r="BN10" s="709">
        <f t="shared" si="6"/>
        <v>0</v>
      </c>
      <c r="BO10" s="709">
        <f t="shared" si="6"/>
        <v>0</v>
      </c>
      <c r="BP10" s="709">
        <f t="shared" si="6"/>
        <v>0</v>
      </c>
      <c r="BQ10" s="709">
        <f t="shared" si="6"/>
        <v>0</v>
      </c>
      <c r="BR10" s="830"/>
      <c r="BS10" s="831"/>
      <c r="BT10" s="1152"/>
      <c r="BU10" s="1153"/>
      <c r="BV10" s="1229"/>
      <c r="BW10" s="1154"/>
      <c r="BX10" s="1155"/>
      <c r="BY10" s="832"/>
      <c r="BZ10" s="833"/>
      <c r="CA10" s="834"/>
      <c r="CB10" s="783"/>
    </row>
    <row r="11" spans="2:80" ht="41.25" thickBot="1">
      <c r="B11" s="195"/>
      <c r="C11" s="196">
        <v>1.1000000000000001</v>
      </c>
      <c r="D11" s="197" t="s">
        <v>1266</v>
      </c>
      <c r="E11" s="198"/>
      <c r="F11" s="199"/>
      <c r="G11" s="1175"/>
      <c r="H11" s="1241">
        <f>CB11-36</f>
        <v>3</v>
      </c>
      <c r="I11" s="1177" t="s">
        <v>741</v>
      </c>
      <c r="J11" s="1178" t="s">
        <v>741</v>
      </c>
      <c r="K11" s="1178" t="s">
        <v>741</v>
      </c>
      <c r="L11" s="1178" t="s">
        <v>741</v>
      </c>
      <c r="M11" s="1178" t="s">
        <v>741</v>
      </c>
      <c r="N11" s="1178" t="s">
        <v>741</v>
      </c>
      <c r="O11" s="1178" t="s">
        <v>741</v>
      </c>
      <c r="P11" s="1178" t="s">
        <v>741</v>
      </c>
      <c r="Q11" s="1179" t="s">
        <v>741</v>
      </c>
      <c r="R11" s="1180" t="s">
        <v>1044</v>
      </c>
      <c r="S11" s="1330"/>
      <c r="T11" s="1331"/>
      <c r="U11" s="1331"/>
      <c r="V11" s="1331"/>
      <c r="W11" s="1332"/>
      <c r="X11" s="419">
        <f>スコア!M11</f>
        <v>3</v>
      </c>
      <c r="Y11" s="204"/>
      <c r="Z11" s="419">
        <f>スコア!O11</f>
        <v>0</v>
      </c>
      <c r="AA11" s="204">
        <f t="shared" si="5"/>
        <v>0</v>
      </c>
      <c r="AB11" s="205"/>
      <c r="AC11" s="116"/>
      <c r="AD11" s="206"/>
      <c r="AE11" s="206"/>
      <c r="AG11" s="191">
        <f>SUMPRODUCT(AG12:AG13,AH12:AH13)</f>
        <v>3</v>
      </c>
      <c r="AH11" s="192">
        <f>重み!D11</f>
        <v>0.4</v>
      </c>
      <c r="AI11" s="191">
        <f>SUMPRODUCT(AI12:AI13,AJ12:AJ13)</f>
        <v>0</v>
      </c>
      <c r="AJ11" s="192">
        <f>重み!E11</f>
        <v>0</v>
      </c>
      <c r="AK11" s="166"/>
      <c r="AL11" s="116"/>
      <c r="AM11" s="145">
        <f>重み!M11</f>
        <v>0.4</v>
      </c>
      <c r="AN11" s="130"/>
      <c r="AO11" s="145">
        <f>重み!N11</f>
        <v>0</v>
      </c>
      <c r="BR11" s="835"/>
      <c r="BS11" s="836"/>
      <c r="BT11" s="842" t="s">
        <v>1070</v>
      </c>
      <c r="BU11" s="843"/>
      <c r="BV11" s="1230" t="s">
        <v>1074</v>
      </c>
      <c r="BW11" s="844" t="s">
        <v>1071</v>
      </c>
      <c r="BX11" s="843"/>
      <c r="BY11" s="845" t="s">
        <v>1072</v>
      </c>
      <c r="BZ11" s="846" t="s">
        <v>1074</v>
      </c>
      <c r="CA11" s="847" t="s">
        <v>1073</v>
      </c>
      <c r="CB11" s="1176">
        <v>39</v>
      </c>
    </row>
    <row r="12" spans="2:80" ht="41.25" hidden="1" customHeight="1" thickBot="1">
      <c r="B12" s="195"/>
      <c r="C12" s="1181"/>
      <c r="D12" s="208">
        <v>1</v>
      </c>
      <c r="E12" s="209" t="s">
        <v>526</v>
      </c>
      <c r="F12" s="210"/>
      <c r="G12" s="1175"/>
      <c r="H12" s="1176" t="s">
        <v>740</v>
      </c>
      <c r="I12" s="1177" t="s">
        <v>741</v>
      </c>
      <c r="J12" s="1178" t="s">
        <v>741</v>
      </c>
      <c r="K12" s="1178" t="s">
        <v>741</v>
      </c>
      <c r="L12" s="1178" t="s">
        <v>741</v>
      </c>
      <c r="M12" s="1178" t="s">
        <v>741</v>
      </c>
      <c r="N12" s="1178" t="s">
        <v>741</v>
      </c>
      <c r="O12" s="1178" t="s">
        <v>741</v>
      </c>
      <c r="P12" s="1178" t="s">
        <v>741</v>
      </c>
      <c r="Q12" s="1179" t="s">
        <v>741</v>
      </c>
      <c r="R12" s="1180" t="s">
        <v>1044</v>
      </c>
      <c r="S12" s="1302"/>
      <c r="T12" s="1303"/>
      <c r="U12" s="1303"/>
      <c r="V12" s="1303"/>
      <c r="W12" s="1305"/>
      <c r="X12" s="419">
        <f>スコア!M12</f>
        <v>3</v>
      </c>
      <c r="Y12" s="213"/>
      <c r="Z12" s="212">
        <f>スコア!O12</f>
        <v>3</v>
      </c>
      <c r="AA12" s="213">
        <f t="shared" si="5"/>
        <v>0</v>
      </c>
      <c r="AB12" s="190"/>
      <c r="AC12" s="116"/>
      <c r="AD12" s="214" t="e">
        <f>IF(#REF!="対象外",0,#REF!)</f>
        <v>#REF!</v>
      </c>
      <c r="AE12" s="215" t="e">
        <f>IF(#REF!="対象外",0,#REF!)</f>
        <v>#REF!</v>
      </c>
      <c r="AG12" s="216">
        <f>X12</f>
        <v>3</v>
      </c>
      <c r="AH12" s="192">
        <f>重み!D12</f>
        <v>1</v>
      </c>
      <c r="AI12" s="216">
        <f>Z12</f>
        <v>3</v>
      </c>
      <c r="AJ12" s="192">
        <f>重み!E12</f>
        <v>0</v>
      </c>
      <c r="AK12" s="166"/>
      <c r="AL12" s="116"/>
      <c r="AM12" s="145">
        <f>重み!M12</f>
        <v>0.5</v>
      </c>
      <c r="AN12" s="130"/>
      <c r="AO12" s="145">
        <f>重み!N12</f>
        <v>0</v>
      </c>
      <c r="BR12" s="840">
        <v>0</v>
      </c>
      <c r="BS12" s="841">
        <v>0</v>
      </c>
      <c r="BT12" s="842" t="s">
        <v>755</v>
      </c>
      <c r="BU12" s="843"/>
      <c r="BV12" s="1230" t="s">
        <v>756</v>
      </c>
      <c r="BW12" s="844" t="s">
        <v>757</v>
      </c>
      <c r="BX12" s="843"/>
      <c r="BY12" s="845" t="s">
        <v>758</v>
      </c>
      <c r="BZ12" s="846" t="str">
        <f>BV12</f>
        <v>▲</v>
      </c>
      <c r="CA12" s="847" t="s">
        <v>759</v>
      </c>
      <c r="CB12" s="1176" t="s">
        <v>740</v>
      </c>
    </row>
    <row r="13" spans="2:80" ht="14.25" hidden="1" customHeight="1" thickBot="1">
      <c r="B13" s="195"/>
      <c r="C13" s="1182"/>
      <c r="D13" s="274">
        <v>2</v>
      </c>
      <c r="E13" s="275" t="s">
        <v>527</v>
      </c>
      <c r="F13" s="1183"/>
      <c r="G13" s="1175"/>
      <c r="H13" s="1184"/>
      <c r="I13" s="793"/>
      <c r="J13" s="794"/>
      <c r="K13" s="794"/>
      <c r="L13" s="794"/>
      <c r="M13" s="794"/>
      <c r="N13" s="794"/>
      <c r="O13" s="794"/>
      <c r="P13" s="794"/>
      <c r="Q13" s="795"/>
      <c r="R13" s="796"/>
      <c r="S13" s="1302"/>
      <c r="T13" s="1303"/>
      <c r="U13" s="1303"/>
      <c r="V13" s="1303"/>
      <c r="W13" s="1305"/>
      <c r="X13" s="219">
        <f>スコア!M13</f>
        <v>0</v>
      </c>
      <c r="Y13" s="213"/>
      <c r="Z13" s="219">
        <f>スコア!O13</f>
        <v>0</v>
      </c>
      <c r="AA13" s="213">
        <f t="shared" si="5"/>
        <v>0</v>
      </c>
      <c r="AB13" s="190"/>
      <c r="AC13" s="116"/>
      <c r="AD13" s="220" t="e">
        <f>IF(#REF!="対象外",0,#REF!)</f>
        <v>#REF!</v>
      </c>
      <c r="AE13" s="221" t="e">
        <f>#REF!</f>
        <v>#REF!</v>
      </c>
      <c r="AG13" s="216">
        <f>X13</f>
        <v>0</v>
      </c>
      <c r="AH13" s="192">
        <f>重み!D13</f>
        <v>0</v>
      </c>
      <c r="AI13" s="216">
        <f>Z13</f>
        <v>0</v>
      </c>
      <c r="AJ13" s="192">
        <f>重み!E13</f>
        <v>0</v>
      </c>
      <c r="AK13" s="166"/>
      <c r="AL13" s="116"/>
      <c r="AM13" s="145">
        <f>重み!M13</f>
        <v>0.5</v>
      </c>
      <c r="AN13" s="130"/>
      <c r="AO13" s="145">
        <f>重み!N13</f>
        <v>0</v>
      </c>
      <c r="BR13" s="848"/>
      <c r="BS13" s="849"/>
      <c r="BT13" s="1156"/>
      <c r="BU13" s="1157"/>
      <c r="BV13" s="1231"/>
      <c r="BW13" s="1158"/>
      <c r="BX13" s="1159"/>
      <c r="BY13" s="850"/>
      <c r="BZ13" s="851"/>
      <c r="CA13" s="852"/>
      <c r="CB13" s="1184"/>
    </row>
    <row r="14" spans="2:80" ht="14.25" thickBot="1">
      <c r="B14" s="195"/>
      <c r="C14" s="196">
        <v>1.2</v>
      </c>
      <c r="D14" s="198" t="s">
        <v>528</v>
      </c>
      <c r="E14" s="223"/>
      <c r="F14" s="224"/>
      <c r="G14" s="1175"/>
      <c r="H14" s="788"/>
      <c r="I14" s="789"/>
      <c r="J14" s="790"/>
      <c r="K14" s="790"/>
      <c r="L14" s="790"/>
      <c r="M14" s="790"/>
      <c r="N14" s="790"/>
      <c r="O14" s="790"/>
      <c r="P14" s="790"/>
      <c r="Q14" s="791"/>
      <c r="R14" s="792"/>
      <c r="S14" s="184"/>
      <c r="T14" s="185"/>
      <c r="U14" s="185"/>
      <c r="V14" s="185"/>
      <c r="W14" s="186"/>
      <c r="X14" s="203">
        <f>スコア!M14</f>
        <v>3</v>
      </c>
      <c r="Y14" s="213"/>
      <c r="Z14" s="203">
        <f>スコア!O14</f>
        <v>0</v>
      </c>
      <c r="AA14" s="213">
        <f t="shared" si="5"/>
        <v>0</v>
      </c>
      <c r="AB14" s="190"/>
      <c r="AC14" s="116"/>
      <c r="AD14" s="225"/>
      <c r="AE14" s="225"/>
      <c r="AG14" s="191">
        <f>SUMPRODUCT(AG15:AG18,AH15:AH18)</f>
        <v>3</v>
      </c>
      <c r="AH14" s="192">
        <f>重み!D14</f>
        <v>0.4</v>
      </c>
      <c r="AI14" s="191">
        <f>SUMPRODUCT(AI15:AI18,AJ15:AJ18)</f>
        <v>0</v>
      </c>
      <c r="AJ14" s="192">
        <f>重み!E14</f>
        <v>0</v>
      </c>
      <c r="AK14" s="166"/>
      <c r="AL14" s="116"/>
      <c r="AM14" s="145">
        <f>重み!M14</f>
        <v>0.4</v>
      </c>
      <c r="AN14" s="130"/>
      <c r="AO14" s="145">
        <f>重み!N14</f>
        <v>0</v>
      </c>
      <c r="BR14" s="835"/>
      <c r="BS14" s="836"/>
      <c r="BT14" s="1160"/>
      <c r="BU14" s="1161"/>
      <c r="BV14" s="1232"/>
      <c r="BW14" s="1162"/>
      <c r="BX14" s="1163"/>
      <c r="BY14" s="837"/>
      <c r="BZ14" s="838"/>
      <c r="CA14" s="839"/>
      <c r="CB14" s="788"/>
    </row>
    <row r="15" spans="2:80">
      <c r="B15" s="195"/>
      <c r="C15" s="222"/>
      <c r="D15" s="208">
        <v>1</v>
      </c>
      <c r="E15" s="218" t="s">
        <v>156</v>
      </c>
      <c r="F15" s="199"/>
      <c r="G15" s="1175"/>
      <c r="H15" s="1241">
        <f t="shared" ref="H15:H19" si="7">CB15-36</f>
        <v>6</v>
      </c>
      <c r="I15" s="1177" t="s">
        <v>741</v>
      </c>
      <c r="J15" s="1178" t="s">
        <v>741</v>
      </c>
      <c r="K15" s="1178" t="s">
        <v>741</v>
      </c>
      <c r="L15" s="1178" t="s">
        <v>741</v>
      </c>
      <c r="M15" s="1178" t="s">
        <v>741</v>
      </c>
      <c r="N15" s="1178" t="s">
        <v>741</v>
      </c>
      <c r="O15" s="1178" t="s">
        <v>741</v>
      </c>
      <c r="P15" s="1178" t="s">
        <v>741</v>
      </c>
      <c r="Q15" s="1179" t="s">
        <v>741</v>
      </c>
      <c r="R15" s="1180" t="s">
        <v>1045</v>
      </c>
      <c r="S15" s="1302"/>
      <c r="T15" s="1303"/>
      <c r="U15" s="1303"/>
      <c r="V15" s="1303"/>
      <c r="W15" s="1305"/>
      <c r="X15" s="212">
        <f>スコア!M15</f>
        <v>3</v>
      </c>
      <c r="Y15" s="213"/>
      <c r="Z15" s="212">
        <f>スコア!O15</f>
        <v>3</v>
      </c>
      <c r="AA15" s="213">
        <f t="shared" si="5"/>
        <v>0</v>
      </c>
      <c r="AB15" s="190"/>
      <c r="AC15" s="116"/>
      <c r="AD15" s="214" t="e">
        <f>IF(#REF!="対象外",0,#REF!)</f>
        <v>#REF!</v>
      </c>
      <c r="AE15" s="215" t="e">
        <f>#REF!</f>
        <v>#REF!</v>
      </c>
      <c r="AG15" s="216">
        <f>X15</f>
        <v>3</v>
      </c>
      <c r="AH15" s="192">
        <f>重み!D15</f>
        <v>0.6</v>
      </c>
      <c r="AI15" s="216">
        <f>Z15</f>
        <v>3</v>
      </c>
      <c r="AJ15" s="192">
        <f>重み!E15</f>
        <v>0</v>
      </c>
      <c r="AK15" s="166"/>
      <c r="AL15" s="116"/>
      <c r="AM15" s="145">
        <f>重み!M15</f>
        <v>0.6</v>
      </c>
      <c r="AN15" s="130"/>
      <c r="AO15" s="145">
        <f>重み!N15</f>
        <v>0</v>
      </c>
      <c r="BR15" s="840">
        <v>0</v>
      </c>
      <c r="BS15" s="841">
        <v>0</v>
      </c>
      <c r="BT15" s="842" t="s">
        <v>760</v>
      </c>
      <c r="BU15" s="843"/>
      <c r="BV15" s="1230" t="s">
        <v>1061</v>
      </c>
      <c r="BW15" s="844" t="s">
        <v>762</v>
      </c>
      <c r="BX15" s="843"/>
      <c r="BY15" s="853" t="s">
        <v>763</v>
      </c>
      <c r="BZ15" s="846" t="str">
        <f>BV15</f>
        <v>★</v>
      </c>
      <c r="CA15" s="847" t="s">
        <v>764</v>
      </c>
      <c r="CB15" s="1176">
        <v>42</v>
      </c>
    </row>
    <row r="16" spans="2:80" ht="13.5" customHeight="1">
      <c r="B16" s="195"/>
      <c r="C16" s="1181"/>
      <c r="D16" s="208">
        <v>2</v>
      </c>
      <c r="E16" s="218" t="s">
        <v>157</v>
      </c>
      <c r="F16" s="199"/>
      <c r="G16" s="1175"/>
      <c r="H16" s="1241">
        <f t="shared" si="7"/>
        <v>7</v>
      </c>
      <c r="I16" s="1177" t="s">
        <v>741</v>
      </c>
      <c r="J16" s="1178" t="s">
        <v>741</v>
      </c>
      <c r="K16" s="1178" t="s">
        <v>713</v>
      </c>
      <c r="L16" s="1178" t="s">
        <v>741</v>
      </c>
      <c r="M16" s="1178" t="s">
        <v>713</v>
      </c>
      <c r="N16" s="1178" t="s">
        <v>741</v>
      </c>
      <c r="O16" s="1178" t="s">
        <v>741</v>
      </c>
      <c r="P16" s="1178" t="s">
        <v>742</v>
      </c>
      <c r="Q16" s="1179" t="s">
        <v>742</v>
      </c>
      <c r="R16" s="1180" t="s">
        <v>713</v>
      </c>
      <c r="S16" s="1302"/>
      <c r="T16" s="1303"/>
      <c r="U16" s="1303"/>
      <c r="V16" s="1303"/>
      <c r="W16" s="1305"/>
      <c r="X16" s="226">
        <f>スコア!M16</f>
        <v>3</v>
      </c>
      <c r="Y16" s="213"/>
      <c r="Z16" s="226">
        <f>スコア!O16</f>
        <v>3</v>
      </c>
      <c r="AA16" s="213">
        <f t="shared" si="5"/>
        <v>0</v>
      </c>
      <c r="AB16" s="190"/>
      <c r="AC16" s="116"/>
      <c r="AD16" s="227" t="e">
        <f>IF(#REF!="対象外",0,#REF!)</f>
        <v>#REF!</v>
      </c>
      <c r="AE16" s="228" t="e">
        <f>#REF!</f>
        <v>#REF!</v>
      </c>
      <c r="AG16" s="216">
        <f>X16</f>
        <v>3</v>
      </c>
      <c r="AH16" s="192">
        <f>重み!D16</f>
        <v>0.4</v>
      </c>
      <c r="AI16" s="216">
        <f>Z16</f>
        <v>3</v>
      </c>
      <c r="AJ16" s="192">
        <f>重み!E16</f>
        <v>0</v>
      </c>
      <c r="AK16" s="166"/>
      <c r="AL16" s="116"/>
      <c r="AM16" s="145">
        <f>重み!M16</f>
        <v>0.4</v>
      </c>
      <c r="AN16" s="130"/>
      <c r="AO16" s="145">
        <f>重み!N16</f>
        <v>0</v>
      </c>
      <c r="BR16" s="840">
        <v>0</v>
      </c>
      <c r="BS16" s="841">
        <v>0</v>
      </c>
      <c r="BT16" s="842" t="s">
        <v>765</v>
      </c>
      <c r="BU16" s="843"/>
      <c r="BV16" s="1230" t="s">
        <v>761</v>
      </c>
      <c r="BW16" s="844" t="s">
        <v>762</v>
      </c>
      <c r="BX16" s="843"/>
      <c r="BY16" s="853" t="s">
        <v>766</v>
      </c>
      <c r="BZ16" s="846" t="str">
        <f>BV16</f>
        <v>★</v>
      </c>
      <c r="CA16" s="1333" t="s">
        <v>767</v>
      </c>
      <c r="CB16" s="1176">
        <v>43</v>
      </c>
    </row>
    <row r="17" spans="2:80" ht="13.5" customHeight="1">
      <c r="B17" s="195"/>
      <c r="C17" s="1181"/>
      <c r="D17" s="208">
        <v>3</v>
      </c>
      <c r="E17" s="218" t="s">
        <v>158</v>
      </c>
      <c r="F17" s="199"/>
      <c r="G17" s="1175"/>
      <c r="H17" s="1241">
        <f t="shared" si="7"/>
        <v>8</v>
      </c>
      <c r="I17" s="1177" t="s">
        <v>713</v>
      </c>
      <c r="J17" s="1178" t="s">
        <v>741</v>
      </c>
      <c r="K17" s="1178" t="s">
        <v>713</v>
      </c>
      <c r="L17" s="1178" t="s">
        <v>713</v>
      </c>
      <c r="M17" s="1178" t="s">
        <v>713</v>
      </c>
      <c r="N17" s="1178" t="s">
        <v>713</v>
      </c>
      <c r="O17" s="1178" t="s">
        <v>742</v>
      </c>
      <c r="P17" s="1178" t="s">
        <v>742</v>
      </c>
      <c r="Q17" s="1179" t="s">
        <v>742</v>
      </c>
      <c r="R17" s="1180" t="s">
        <v>713</v>
      </c>
      <c r="S17" s="1302"/>
      <c r="T17" s="1303"/>
      <c r="U17" s="1303"/>
      <c r="V17" s="1303"/>
      <c r="W17" s="1305"/>
      <c r="X17" s="226">
        <f>スコア!M17</f>
        <v>3</v>
      </c>
      <c r="Y17" s="213"/>
      <c r="Z17" s="226">
        <f>スコア!O17</f>
        <v>3</v>
      </c>
      <c r="AA17" s="213">
        <f t="shared" si="5"/>
        <v>0</v>
      </c>
      <c r="AB17" s="190"/>
      <c r="AC17" s="116"/>
      <c r="AD17" s="227" t="e">
        <f>IF(#REF!="対象外",0,#REF!)</f>
        <v>#REF!</v>
      </c>
      <c r="AE17" s="228" t="e">
        <f>#REF!</f>
        <v>#REF!</v>
      </c>
      <c r="AG17" s="216">
        <f>X17</f>
        <v>3</v>
      </c>
      <c r="AH17" s="192">
        <f>重み!D17</f>
        <v>0</v>
      </c>
      <c r="AI17" s="216">
        <f>Z17</f>
        <v>3</v>
      </c>
      <c r="AJ17" s="192">
        <f>重み!E17</f>
        <v>0</v>
      </c>
      <c r="AK17" s="166"/>
      <c r="AL17" s="116"/>
      <c r="AM17" s="145">
        <f>重み!M17</f>
        <v>0</v>
      </c>
      <c r="AN17" s="130"/>
      <c r="AO17" s="145">
        <f>重み!N17</f>
        <v>0</v>
      </c>
      <c r="BR17" s="840">
        <v>0</v>
      </c>
      <c r="BS17" s="841">
        <v>0</v>
      </c>
      <c r="BT17" s="842" t="s">
        <v>768</v>
      </c>
      <c r="BU17" s="843"/>
      <c r="BV17" s="1230" t="s">
        <v>761</v>
      </c>
      <c r="BW17" s="844" t="s">
        <v>762</v>
      </c>
      <c r="BX17" s="843"/>
      <c r="BY17" s="853" t="s">
        <v>769</v>
      </c>
      <c r="BZ17" s="846" t="str">
        <f>BV17</f>
        <v>★</v>
      </c>
      <c r="CA17" s="1399"/>
      <c r="CB17" s="1176">
        <v>44</v>
      </c>
    </row>
    <row r="18" spans="2:80" ht="13.5" customHeight="1">
      <c r="B18" s="195"/>
      <c r="C18" s="1182"/>
      <c r="D18" s="208">
        <v>4</v>
      </c>
      <c r="E18" s="218" t="s">
        <v>159</v>
      </c>
      <c r="F18" s="199"/>
      <c r="G18" s="1175"/>
      <c r="H18" s="1241">
        <f t="shared" si="7"/>
        <v>9</v>
      </c>
      <c r="I18" s="1177" t="s">
        <v>713</v>
      </c>
      <c r="J18" s="1178" t="s">
        <v>741</v>
      </c>
      <c r="K18" s="1178" t="s">
        <v>713</v>
      </c>
      <c r="L18" s="1178" t="s">
        <v>713</v>
      </c>
      <c r="M18" s="1178" t="s">
        <v>713</v>
      </c>
      <c r="N18" s="1178" t="s">
        <v>713</v>
      </c>
      <c r="O18" s="1178" t="s">
        <v>742</v>
      </c>
      <c r="P18" s="1178" t="s">
        <v>742</v>
      </c>
      <c r="Q18" s="1179" t="s">
        <v>742</v>
      </c>
      <c r="R18" s="1180" t="s">
        <v>713</v>
      </c>
      <c r="S18" s="1302"/>
      <c r="T18" s="1303"/>
      <c r="U18" s="1303"/>
      <c r="V18" s="1303"/>
      <c r="W18" s="1305"/>
      <c r="X18" s="226">
        <f>スコア!M18</f>
        <v>3</v>
      </c>
      <c r="Y18" s="213"/>
      <c r="Z18" s="226">
        <f>スコア!O18</f>
        <v>3</v>
      </c>
      <c r="AA18" s="213">
        <f t="shared" si="5"/>
        <v>0</v>
      </c>
      <c r="AB18" s="190"/>
      <c r="AC18" s="116"/>
      <c r="AD18" s="227" t="e">
        <f>IF(#REF!="対象外",0,#REF!)</f>
        <v>#REF!</v>
      </c>
      <c r="AE18" s="228" t="e">
        <f>#REF!</f>
        <v>#REF!</v>
      </c>
      <c r="AG18" s="216">
        <f>X18</f>
        <v>3</v>
      </c>
      <c r="AH18" s="192">
        <f>重み!D18</f>
        <v>0</v>
      </c>
      <c r="AI18" s="216">
        <f>Z18</f>
        <v>3</v>
      </c>
      <c r="AJ18" s="192">
        <f>重み!E18</f>
        <v>0</v>
      </c>
      <c r="AK18" s="166"/>
      <c r="AL18" s="116"/>
      <c r="AM18" s="145">
        <f>重み!M18</f>
        <v>0</v>
      </c>
      <c r="AN18" s="130"/>
      <c r="AO18" s="145">
        <f>重み!N18</f>
        <v>0</v>
      </c>
      <c r="BR18" s="840">
        <v>0</v>
      </c>
      <c r="BS18" s="841">
        <v>0</v>
      </c>
      <c r="BT18" s="842" t="s">
        <v>768</v>
      </c>
      <c r="BU18" s="843"/>
      <c r="BV18" s="1230" t="s">
        <v>761</v>
      </c>
      <c r="BW18" s="844" t="s">
        <v>762</v>
      </c>
      <c r="BX18" s="843"/>
      <c r="BY18" s="853" t="s">
        <v>769</v>
      </c>
      <c r="BZ18" s="846" t="str">
        <f>BV18</f>
        <v>★</v>
      </c>
      <c r="CA18" s="1334"/>
      <c r="CB18" s="1176">
        <v>45</v>
      </c>
    </row>
    <row r="19" spans="2:80" ht="27.75" thickBot="1">
      <c r="B19" s="229"/>
      <c r="C19" s="230">
        <v>1.3</v>
      </c>
      <c r="D19" s="198" t="s">
        <v>160</v>
      </c>
      <c r="E19" s="198"/>
      <c r="F19" s="199"/>
      <c r="G19" s="1175"/>
      <c r="H19" s="1241">
        <f t="shared" si="7"/>
        <v>11</v>
      </c>
      <c r="I19" s="1177" t="s">
        <v>741</v>
      </c>
      <c r="J19" s="1178" t="s">
        <v>741</v>
      </c>
      <c r="K19" s="1178" t="s">
        <v>741</v>
      </c>
      <c r="L19" s="1178" t="s">
        <v>741</v>
      </c>
      <c r="M19" s="1178" t="s">
        <v>741</v>
      </c>
      <c r="N19" s="1178" t="s">
        <v>741</v>
      </c>
      <c r="O19" s="1178" t="s">
        <v>741</v>
      </c>
      <c r="P19" s="1178" t="s">
        <v>741</v>
      </c>
      <c r="Q19" s="1179" t="s">
        <v>713</v>
      </c>
      <c r="R19" s="1180" t="s">
        <v>1046</v>
      </c>
      <c r="S19" s="1302"/>
      <c r="T19" s="1303"/>
      <c r="U19" s="1303"/>
      <c r="V19" s="1303"/>
      <c r="W19" s="1305"/>
      <c r="X19" s="231">
        <f>スコア!M19</f>
        <v>3</v>
      </c>
      <c r="Y19" s="213"/>
      <c r="Z19" s="231">
        <f>スコア!O19</f>
        <v>3</v>
      </c>
      <c r="AA19" s="213">
        <f t="shared" si="5"/>
        <v>0</v>
      </c>
      <c r="AB19" s="190"/>
      <c r="AC19" s="116"/>
      <c r="AD19" s="220" t="e">
        <f>IF(#REF!="対象外",0,#REF!)</f>
        <v>#REF!</v>
      </c>
      <c r="AE19" s="221" t="e">
        <f>#REF!</f>
        <v>#REF!</v>
      </c>
      <c r="AG19" s="216">
        <f>X19</f>
        <v>3</v>
      </c>
      <c r="AH19" s="192">
        <f>重み!D19</f>
        <v>0.2</v>
      </c>
      <c r="AI19" s="216">
        <f>Z19</f>
        <v>3</v>
      </c>
      <c r="AJ19" s="192">
        <f>重み!E19</f>
        <v>0</v>
      </c>
      <c r="AK19" s="166"/>
      <c r="AL19" s="116"/>
      <c r="AM19" s="145">
        <f>重み!M19</f>
        <v>0.2</v>
      </c>
      <c r="AN19" s="130"/>
      <c r="AO19" s="145">
        <f>重み!N19</f>
        <v>0</v>
      </c>
      <c r="BR19" s="840">
        <v>0</v>
      </c>
      <c r="BS19" s="841">
        <v>0</v>
      </c>
      <c r="BT19" s="842" t="s">
        <v>770</v>
      </c>
      <c r="BU19" s="843"/>
      <c r="BV19" s="1230" t="s">
        <v>761</v>
      </c>
      <c r="BW19" s="844" t="s">
        <v>771</v>
      </c>
      <c r="BX19" s="843"/>
      <c r="BY19" s="854" t="s">
        <v>772</v>
      </c>
      <c r="BZ19" s="846" t="str">
        <f>BV19</f>
        <v>★</v>
      </c>
      <c r="CA19" s="847" t="s">
        <v>773</v>
      </c>
      <c r="CB19" s="1176">
        <v>47</v>
      </c>
    </row>
    <row r="20" spans="2:80">
      <c r="B20" s="316">
        <v>2</v>
      </c>
      <c r="C20" s="232" t="s">
        <v>161</v>
      </c>
      <c r="D20" s="337"/>
      <c r="E20" s="1185"/>
      <c r="F20" s="1186"/>
      <c r="G20" s="1175"/>
      <c r="H20" s="1187"/>
      <c r="I20" s="784"/>
      <c r="J20" s="785"/>
      <c r="K20" s="785"/>
      <c r="L20" s="785"/>
      <c r="M20" s="785"/>
      <c r="N20" s="785"/>
      <c r="O20" s="785"/>
      <c r="P20" s="785"/>
      <c r="Q20" s="786"/>
      <c r="R20" s="787"/>
      <c r="S20" s="234"/>
      <c r="T20" s="235"/>
      <c r="U20" s="235"/>
      <c r="V20" s="235"/>
      <c r="W20" s="236"/>
      <c r="X20" s="237">
        <f>スコア!M20</f>
        <v>2.6</v>
      </c>
      <c r="Y20" s="238"/>
      <c r="Z20" s="187">
        <f>スコア!O20</f>
        <v>0</v>
      </c>
      <c r="AA20" s="239">
        <f t="shared" si="5"/>
        <v>0</v>
      </c>
      <c r="AB20" s="240">
        <f>ROUNDDOWN(AK20,1)</f>
        <v>2.6</v>
      </c>
      <c r="AC20" s="116"/>
      <c r="AD20" s="241"/>
      <c r="AE20" s="241"/>
      <c r="AG20" s="191">
        <f>AG21*AH21+AG30*AH30+AG31*AH31</f>
        <v>2.5999999999999996</v>
      </c>
      <c r="AH20" s="192">
        <f>重み!D20</f>
        <v>0.35</v>
      </c>
      <c r="AI20" s="191">
        <f>AI21*AJ21+AI30*AJ30+AI31*AJ31</f>
        <v>0</v>
      </c>
      <c r="AJ20" s="193">
        <f>SUM(AJ21,AJ30,AJ31)</f>
        <v>0</v>
      </c>
      <c r="AK20" s="166">
        <f>IF(AI20=0,AG20,IF(AG20=0,AI20,AG20*AM$6+AI20*AO$6))</f>
        <v>2.5999999999999996</v>
      </c>
      <c r="AL20" s="116"/>
      <c r="AM20" s="145">
        <f>重み!M20</f>
        <v>0.35</v>
      </c>
      <c r="AN20" s="130"/>
      <c r="AO20" s="194">
        <f>SUM(AO21,AO30,AO31)</f>
        <v>0</v>
      </c>
      <c r="AQ20" s="728">
        <v>3</v>
      </c>
      <c r="AR20" s="728"/>
      <c r="AS20" s="728"/>
      <c r="AT20" s="728"/>
      <c r="AU20" s="728"/>
      <c r="AV20" s="728">
        <v>0</v>
      </c>
      <c r="AW20" s="728"/>
      <c r="AX20" s="728"/>
      <c r="AY20" s="728"/>
      <c r="AZ20" s="728"/>
      <c r="BA20" s="725">
        <f t="shared" ref="BA20:BA47" si="8">ROUNDDOWN(BE20,1)</f>
        <v>3</v>
      </c>
      <c r="BB20" s="430">
        <f>Y20</f>
        <v>0</v>
      </c>
      <c r="BC20" s="240"/>
      <c r="BE20" s="724">
        <f>IF(BG20=0,0,SUMPRODUCT($BH$7:$BQ$7,AQ20:AZ20)/BG20)</f>
        <v>3</v>
      </c>
      <c r="BG20" s="723">
        <f>SUMPRODUCT($BH$7:$BQ$7,BH20:BQ20)</f>
        <v>1</v>
      </c>
      <c r="BH20" s="709">
        <f t="shared" ref="BH20:BQ20" si="9">IF(AQ20&gt;0,1,0)</f>
        <v>1</v>
      </c>
      <c r="BI20" s="709">
        <f t="shared" si="9"/>
        <v>0</v>
      </c>
      <c r="BJ20" s="709">
        <f t="shared" si="9"/>
        <v>0</v>
      </c>
      <c r="BK20" s="709">
        <f t="shared" si="9"/>
        <v>0</v>
      </c>
      <c r="BL20" s="709">
        <f t="shared" si="9"/>
        <v>0</v>
      </c>
      <c r="BM20" s="709">
        <f t="shared" si="9"/>
        <v>0</v>
      </c>
      <c r="BN20" s="709">
        <f t="shared" si="9"/>
        <v>0</v>
      </c>
      <c r="BO20" s="709">
        <f t="shared" si="9"/>
        <v>0</v>
      </c>
      <c r="BP20" s="709">
        <f t="shared" si="9"/>
        <v>0</v>
      </c>
      <c r="BQ20" s="709">
        <f t="shared" si="9"/>
        <v>0</v>
      </c>
      <c r="BR20" s="830"/>
      <c r="BS20" s="831"/>
      <c r="BT20" s="1164"/>
      <c r="BU20" s="1165"/>
      <c r="BV20" s="1229"/>
      <c r="BW20" s="1166"/>
      <c r="BX20" s="1167"/>
      <c r="BY20" s="832"/>
      <c r="BZ20" s="833"/>
      <c r="CA20" s="834"/>
      <c r="CB20" s="1187"/>
    </row>
    <row r="21" spans="2:80" ht="14.25" thickBot="1">
      <c r="B21" s="195"/>
      <c r="C21" s="196">
        <v>2.1</v>
      </c>
      <c r="D21" s="242" t="s">
        <v>162</v>
      </c>
      <c r="E21" s="1185"/>
      <c r="F21" s="1186"/>
      <c r="G21" s="1175"/>
      <c r="H21" s="797"/>
      <c r="I21" s="789"/>
      <c r="J21" s="790"/>
      <c r="K21" s="790"/>
      <c r="L21" s="790"/>
      <c r="M21" s="790"/>
      <c r="N21" s="790"/>
      <c r="O21" s="790"/>
      <c r="P21" s="790"/>
      <c r="Q21" s="791"/>
      <c r="R21" s="792"/>
      <c r="S21" s="200"/>
      <c r="T21" s="201"/>
      <c r="U21" s="201"/>
      <c r="V21" s="201"/>
      <c r="W21" s="202"/>
      <c r="X21" s="203">
        <f>スコア!M21</f>
        <v>3</v>
      </c>
      <c r="Y21" s="245"/>
      <c r="Z21" s="246">
        <f>スコア!O21</f>
        <v>0</v>
      </c>
      <c r="AA21" s="247">
        <f t="shared" si="5"/>
        <v>0</v>
      </c>
      <c r="AB21" s="205"/>
      <c r="AC21" s="116"/>
      <c r="AD21" s="206"/>
      <c r="AE21" s="206"/>
      <c r="AG21" s="191">
        <f>SUMPRODUCT(AG22:AG29,AH22:AH29)</f>
        <v>2.9999999999999996</v>
      </c>
      <c r="AH21" s="192">
        <f>重み!D21</f>
        <v>0.5</v>
      </c>
      <c r="AI21" s="191">
        <f>SUMPRODUCT(AI22:AI29,AJ22:AJ29)</f>
        <v>0</v>
      </c>
      <c r="AJ21" s="192">
        <f>重み!E21</f>
        <v>0</v>
      </c>
      <c r="AK21" s="166"/>
      <c r="AL21" s="116"/>
      <c r="AM21" s="145">
        <f>重み!M21</f>
        <v>0.5</v>
      </c>
      <c r="AN21" s="130"/>
      <c r="AO21" s="145">
        <f>重み!N21</f>
        <v>0</v>
      </c>
      <c r="BA21" s="757">
        <f t="shared" si="8"/>
        <v>0</v>
      </c>
      <c r="BR21" s="835"/>
      <c r="BS21" s="836"/>
      <c r="BT21" s="1160"/>
      <c r="BU21" s="1161"/>
      <c r="BV21" s="1232"/>
      <c r="BW21" s="1162"/>
      <c r="BX21" s="1163"/>
      <c r="BY21" s="837"/>
      <c r="BZ21" s="838"/>
      <c r="CA21" s="839"/>
      <c r="CB21" s="797"/>
    </row>
    <row r="22" spans="2:80" ht="27">
      <c r="B22" s="195"/>
      <c r="C22" s="1188"/>
      <c r="D22" s="208">
        <v>1</v>
      </c>
      <c r="E22" s="198" t="s">
        <v>192</v>
      </c>
      <c r="F22" s="1189"/>
      <c r="G22" s="1175"/>
      <c r="H22" s="1241">
        <f t="shared" ref="H22:H31" si="10">CB22-36</f>
        <v>12</v>
      </c>
      <c r="I22" s="1177" t="s">
        <v>741</v>
      </c>
      <c r="J22" s="1178" t="s">
        <v>741</v>
      </c>
      <c r="K22" s="1178" t="s">
        <v>741</v>
      </c>
      <c r="L22" s="1178" t="s">
        <v>741</v>
      </c>
      <c r="M22" s="1178" t="s">
        <v>741</v>
      </c>
      <c r="N22" s="1178" t="s">
        <v>741</v>
      </c>
      <c r="O22" s="1178" t="s">
        <v>741</v>
      </c>
      <c r="P22" s="1178" t="s">
        <v>741</v>
      </c>
      <c r="Q22" s="1179" t="s">
        <v>741</v>
      </c>
      <c r="R22" s="1180" t="s">
        <v>1047</v>
      </c>
      <c r="S22" s="1302"/>
      <c r="T22" s="1303"/>
      <c r="U22" s="1303"/>
      <c r="V22" s="1303"/>
      <c r="W22" s="1305"/>
      <c r="X22" s="212">
        <f>スコア!M22</f>
        <v>3</v>
      </c>
      <c r="Y22" s="213"/>
      <c r="Z22" s="212">
        <f>スコア!O22</f>
        <v>3</v>
      </c>
      <c r="AA22" s="213">
        <f t="shared" si="5"/>
        <v>0</v>
      </c>
      <c r="AB22" s="190"/>
      <c r="AC22" s="116"/>
      <c r="AD22" s="214" t="e">
        <f>IF(#REF!="対象外",0,#REF!)</f>
        <v>#REF!</v>
      </c>
      <c r="AE22" s="215" t="e">
        <f>#REF!</f>
        <v>#REF!</v>
      </c>
      <c r="AG22" s="216">
        <f>X22</f>
        <v>3</v>
      </c>
      <c r="AH22" s="192">
        <f>重み!D22</f>
        <v>0.37499999999999994</v>
      </c>
      <c r="AI22" s="216">
        <f>Z22</f>
        <v>3</v>
      </c>
      <c r="AJ22" s="192">
        <f>重み!E22</f>
        <v>0</v>
      </c>
      <c r="AK22" s="166"/>
      <c r="AL22" s="116"/>
      <c r="AM22" s="145">
        <f>重み!M22</f>
        <v>0.3</v>
      </c>
      <c r="AN22" s="130"/>
      <c r="AO22" s="145">
        <f>重み!N22</f>
        <v>0</v>
      </c>
      <c r="BA22" s="757">
        <f t="shared" si="8"/>
        <v>0</v>
      </c>
      <c r="BR22" s="840">
        <v>0</v>
      </c>
      <c r="BS22" s="841">
        <v>0</v>
      </c>
      <c r="BT22" s="842" t="s">
        <v>1062</v>
      </c>
      <c r="BU22" s="843"/>
      <c r="BV22" s="1230" t="s">
        <v>1063</v>
      </c>
      <c r="BW22" s="844" t="s">
        <v>774</v>
      </c>
      <c r="BX22" s="843"/>
      <c r="BY22" s="845" t="s">
        <v>775</v>
      </c>
      <c r="BZ22" s="846" t="str">
        <f>BV22</f>
        <v>★</v>
      </c>
      <c r="CA22" s="855" t="s">
        <v>776</v>
      </c>
      <c r="CB22" s="1176">
        <v>48</v>
      </c>
    </row>
    <row r="23" spans="2:80" ht="13.5" hidden="1" customHeight="1">
      <c r="B23" s="195"/>
      <c r="C23" s="1188"/>
      <c r="D23" s="274">
        <v>2</v>
      </c>
      <c r="E23" s="275" t="s">
        <v>708</v>
      </c>
      <c r="F23" s="1183"/>
      <c r="G23" s="1175"/>
      <c r="H23" s="1241">
        <f t="shared" si="10"/>
        <v>-36</v>
      </c>
      <c r="I23" s="793"/>
      <c r="J23" s="794"/>
      <c r="K23" s="794"/>
      <c r="L23" s="794"/>
      <c r="M23" s="794"/>
      <c r="N23" s="794"/>
      <c r="O23" s="794"/>
      <c r="P23" s="794"/>
      <c r="Q23" s="795"/>
      <c r="R23" s="796"/>
      <c r="S23" s="1302"/>
      <c r="T23" s="1303"/>
      <c r="U23" s="1303"/>
      <c r="V23" s="1303"/>
      <c r="W23" s="1305"/>
      <c r="X23" s="226">
        <f>スコア!M23</f>
        <v>0</v>
      </c>
      <c r="Y23" s="213"/>
      <c r="Z23" s="226">
        <f>スコア!O23</f>
        <v>0</v>
      </c>
      <c r="AA23" s="213">
        <f t="shared" si="5"/>
        <v>0</v>
      </c>
      <c r="AB23" s="190"/>
      <c r="AC23" s="116"/>
      <c r="AD23" s="227" t="e">
        <f>IF(#REF!="対象外",0,#REF!)</f>
        <v>#REF!</v>
      </c>
      <c r="AE23" s="228"/>
      <c r="AG23" s="216">
        <f>X23</f>
        <v>0</v>
      </c>
      <c r="AH23" s="192">
        <f>重み!D23</f>
        <v>0</v>
      </c>
      <c r="AI23" s="250"/>
      <c r="AJ23" s="192">
        <f>重み!E23</f>
        <v>0</v>
      </c>
      <c r="AK23" s="166"/>
      <c r="AL23" s="116"/>
      <c r="AM23" s="145">
        <f>重み!M23</f>
        <v>0</v>
      </c>
      <c r="AN23" s="130"/>
      <c r="AO23" s="145">
        <f>重み!N23</f>
        <v>0</v>
      </c>
      <c r="BA23" s="757">
        <f t="shared" si="8"/>
        <v>0</v>
      </c>
      <c r="BR23" s="848"/>
      <c r="BS23" s="849"/>
      <c r="BT23" s="1168"/>
      <c r="BU23" s="1157"/>
      <c r="BV23" s="1231"/>
      <c r="BW23" s="1158"/>
      <c r="BX23" s="1159"/>
      <c r="BY23" s="850"/>
      <c r="BZ23" s="851"/>
      <c r="CA23" s="852"/>
      <c r="CB23" s="1184"/>
    </row>
    <row r="24" spans="2:80" ht="27">
      <c r="B24" s="195"/>
      <c r="C24" s="1188"/>
      <c r="D24" s="208">
        <v>2</v>
      </c>
      <c r="E24" s="198" t="s">
        <v>163</v>
      </c>
      <c r="F24" s="1189"/>
      <c r="G24" s="1175"/>
      <c r="H24" s="1241">
        <f t="shared" si="10"/>
        <v>14</v>
      </c>
      <c r="I24" s="1177" t="s">
        <v>741</v>
      </c>
      <c r="J24" s="1178" t="s">
        <v>741</v>
      </c>
      <c r="K24" s="1178" t="s">
        <v>741</v>
      </c>
      <c r="L24" s="1178" t="s">
        <v>741</v>
      </c>
      <c r="M24" s="1178" t="s">
        <v>741</v>
      </c>
      <c r="N24" s="1178" t="s">
        <v>741</v>
      </c>
      <c r="O24" s="1178" t="s">
        <v>741</v>
      </c>
      <c r="P24" s="1178" t="s">
        <v>741</v>
      </c>
      <c r="Q24" s="1179" t="s">
        <v>741</v>
      </c>
      <c r="R24" s="1180" t="s">
        <v>713</v>
      </c>
      <c r="S24" s="1302"/>
      <c r="T24" s="1303"/>
      <c r="U24" s="1303"/>
      <c r="V24" s="1303"/>
      <c r="W24" s="1305"/>
      <c r="X24" s="226">
        <f>スコア!M24</f>
        <v>3</v>
      </c>
      <c r="Y24" s="213"/>
      <c r="Z24" s="226">
        <f>スコア!O24</f>
        <v>3</v>
      </c>
      <c r="AA24" s="213">
        <f t="shared" si="5"/>
        <v>0</v>
      </c>
      <c r="AB24" s="190"/>
      <c r="AC24" s="116"/>
      <c r="AD24" s="227" t="e">
        <f>IF(#REF!="対象外",0,#REF!)</f>
        <v>#REF!</v>
      </c>
      <c r="AE24" s="228" t="e">
        <f>#REF!</f>
        <v>#REF!</v>
      </c>
      <c r="AG24" s="216">
        <f>X24</f>
        <v>3</v>
      </c>
      <c r="AH24" s="192">
        <f>重み!D24</f>
        <v>0.25</v>
      </c>
      <c r="AI24" s="216">
        <f>Z24</f>
        <v>3</v>
      </c>
      <c r="AJ24" s="192">
        <f>重み!E24</f>
        <v>0</v>
      </c>
      <c r="AK24" s="166"/>
      <c r="AL24" s="116"/>
      <c r="AM24" s="145">
        <f>重み!M24</f>
        <v>0.2</v>
      </c>
      <c r="AN24" s="130"/>
      <c r="AO24" s="145">
        <f>重み!N24</f>
        <v>0</v>
      </c>
      <c r="BA24" s="757">
        <f t="shared" si="8"/>
        <v>0</v>
      </c>
      <c r="BR24" s="840">
        <v>0</v>
      </c>
      <c r="BS24" s="841">
        <v>0</v>
      </c>
      <c r="BT24" s="842" t="s">
        <v>777</v>
      </c>
      <c r="BU24" s="843"/>
      <c r="BV24" s="1230" t="s">
        <v>761</v>
      </c>
      <c r="BW24" s="844" t="s">
        <v>778</v>
      </c>
      <c r="BX24" s="843"/>
      <c r="BY24" s="856" t="s">
        <v>779</v>
      </c>
      <c r="BZ24" s="846" t="str">
        <f>BV24</f>
        <v>★</v>
      </c>
      <c r="CA24" s="847" t="s">
        <v>780</v>
      </c>
      <c r="CB24" s="1176">
        <v>50</v>
      </c>
    </row>
    <row r="25" spans="2:80">
      <c r="B25" s="195"/>
      <c r="C25" s="1188"/>
      <c r="D25" s="208">
        <v>3</v>
      </c>
      <c r="E25" s="198" t="s">
        <v>164</v>
      </c>
      <c r="F25" s="1189"/>
      <c r="G25" s="1175"/>
      <c r="H25" s="1241">
        <f t="shared" si="10"/>
        <v>19</v>
      </c>
      <c r="I25" s="1177" t="s">
        <v>741</v>
      </c>
      <c r="J25" s="1178" t="s">
        <v>713</v>
      </c>
      <c r="K25" s="1178" t="s">
        <v>741</v>
      </c>
      <c r="L25" s="1178" t="s">
        <v>741</v>
      </c>
      <c r="M25" s="1178" t="s">
        <v>741</v>
      </c>
      <c r="N25" s="1178" t="s">
        <v>741</v>
      </c>
      <c r="O25" s="1178" t="s">
        <v>644</v>
      </c>
      <c r="P25" s="1178" t="s">
        <v>644</v>
      </c>
      <c r="Q25" s="1179" t="s">
        <v>713</v>
      </c>
      <c r="R25" s="1180" t="s">
        <v>713</v>
      </c>
      <c r="S25" s="1302"/>
      <c r="T25" s="1303"/>
      <c r="U25" s="1303"/>
      <c r="V25" s="1303"/>
      <c r="W25" s="1305"/>
      <c r="X25" s="226">
        <f>スコア!M25</f>
        <v>3</v>
      </c>
      <c r="Y25" s="213"/>
      <c r="Z25" s="226">
        <f>スコア!O25</f>
        <v>0</v>
      </c>
      <c r="AA25" s="213">
        <f t="shared" si="5"/>
        <v>0</v>
      </c>
      <c r="AB25" s="190"/>
      <c r="AC25" s="116"/>
      <c r="AD25" s="227" t="e">
        <f>IF(#REF!="対象外",0,#REF!)</f>
        <v>#REF!</v>
      </c>
      <c r="AE25" s="228"/>
      <c r="AG25" s="216">
        <f>X25</f>
        <v>3</v>
      </c>
      <c r="AH25" s="192">
        <f>重み!D25</f>
        <v>0.37499999999999994</v>
      </c>
      <c r="AI25" s="250"/>
      <c r="AJ25" s="192">
        <f>重み!E25</f>
        <v>0</v>
      </c>
      <c r="AK25" s="166"/>
      <c r="AL25" s="116"/>
      <c r="AM25" s="145">
        <f>重み!M25</f>
        <v>0.3</v>
      </c>
      <c r="AN25" s="130"/>
      <c r="AO25" s="145">
        <f>重み!N25</f>
        <v>0</v>
      </c>
      <c r="BA25" s="757">
        <f t="shared" si="8"/>
        <v>0</v>
      </c>
      <c r="BR25" s="840">
        <v>0</v>
      </c>
      <c r="BS25" s="841"/>
      <c r="BT25" s="842" t="s">
        <v>781</v>
      </c>
      <c r="BU25" s="843"/>
      <c r="BV25" s="1230" t="s">
        <v>761</v>
      </c>
      <c r="BW25" s="844" t="s">
        <v>782</v>
      </c>
      <c r="BX25" s="843"/>
      <c r="BY25" s="853" t="s">
        <v>783</v>
      </c>
      <c r="BZ25" s="846" t="str">
        <f>BV25</f>
        <v>★</v>
      </c>
      <c r="CA25" s="847" t="s">
        <v>784</v>
      </c>
      <c r="CB25" s="1176">
        <v>55</v>
      </c>
    </row>
    <row r="26" spans="2:80" ht="13.5" hidden="1" customHeight="1">
      <c r="B26" s="195"/>
      <c r="C26" s="1188"/>
      <c r="D26" s="274">
        <v>5</v>
      </c>
      <c r="E26" s="275" t="s">
        <v>430</v>
      </c>
      <c r="F26" s="1183"/>
      <c r="G26" s="1175"/>
      <c r="H26" s="1241">
        <f t="shared" si="10"/>
        <v>-36</v>
      </c>
      <c r="I26" s="793"/>
      <c r="J26" s="794"/>
      <c r="K26" s="794"/>
      <c r="L26" s="794"/>
      <c r="M26" s="794"/>
      <c r="N26" s="794"/>
      <c r="O26" s="794"/>
      <c r="P26" s="794"/>
      <c r="Q26" s="795"/>
      <c r="R26" s="796"/>
      <c r="S26" s="1302"/>
      <c r="T26" s="1303"/>
      <c r="U26" s="1303"/>
      <c r="V26" s="1303"/>
      <c r="W26" s="1305"/>
      <c r="X26" s="226">
        <f>スコア!M26</f>
        <v>0</v>
      </c>
      <c r="Y26" s="213"/>
      <c r="Z26" s="226">
        <f>スコア!O26</f>
        <v>0</v>
      </c>
      <c r="AA26" s="213">
        <f t="shared" si="5"/>
        <v>0</v>
      </c>
      <c r="AB26" s="190"/>
      <c r="AC26" s="116"/>
      <c r="AD26" s="227" t="e">
        <f>IF(#REF!="対象外",0,#REF!)</f>
        <v>#REF!</v>
      </c>
      <c r="AE26" s="228" t="e">
        <f>#REF!</f>
        <v>#REF!</v>
      </c>
      <c r="AG26" s="216">
        <f>X26</f>
        <v>0</v>
      </c>
      <c r="AH26" s="192">
        <f>重み!D26</f>
        <v>0</v>
      </c>
      <c r="AI26" s="216">
        <f>Z26</f>
        <v>0</v>
      </c>
      <c r="AJ26" s="192">
        <f>重み!E26</f>
        <v>0</v>
      </c>
      <c r="AK26" s="166"/>
      <c r="AL26" s="116"/>
      <c r="AM26" s="145">
        <f>重み!M26</f>
        <v>0.1</v>
      </c>
      <c r="AN26" s="130"/>
      <c r="AO26" s="145">
        <f>重み!N26</f>
        <v>0</v>
      </c>
      <c r="BA26" s="757">
        <f t="shared" si="8"/>
        <v>0</v>
      </c>
      <c r="BR26" s="848"/>
      <c r="BS26" s="849"/>
      <c r="BT26" s="1168"/>
      <c r="BU26" s="1157"/>
      <c r="BV26" s="1231"/>
      <c r="BW26" s="1158"/>
      <c r="BX26" s="1159"/>
      <c r="BY26" s="850"/>
      <c r="BZ26" s="851"/>
      <c r="CA26" s="852"/>
      <c r="CB26" s="1184"/>
    </row>
    <row r="27" spans="2:80" ht="13.5" hidden="1" customHeight="1">
      <c r="B27" s="195"/>
      <c r="C27" s="1188"/>
      <c r="D27" s="274">
        <v>6</v>
      </c>
      <c r="E27" s="275" t="s">
        <v>165</v>
      </c>
      <c r="F27" s="1183"/>
      <c r="G27" s="1175"/>
      <c r="H27" s="1241">
        <f t="shared" si="10"/>
        <v>-36</v>
      </c>
      <c r="I27" s="793"/>
      <c r="J27" s="794"/>
      <c r="K27" s="794"/>
      <c r="L27" s="794"/>
      <c r="M27" s="794"/>
      <c r="N27" s="794"/>
      <c r="O27" s="794"/>
      <c r="P27" s="794"/>
      <c r="Q27" s="795"/>
      <c r="R27" s="796"/>
      <c r="S27" s="1302"/>
      <c r="T27" s="1303"/>
      <c r="U27" s="1303"/>
      <c r="V27" s="1303"/>
      <c r="W27" s="1305"/>
      <c r="X27" s="226">
        <f>スコア!M27</f>
        <v>0</v>
      </c>
      <c r="Y27" s="213"/>
      <c r="Z27" s="226">
        <f>スコア!O27</f>
        <v>0</v>
      </c>
      <c r="AA27" s="213">
        <f t="shared" si="5"/>
        <v>0</v>
      </c>
      <c r="AB27" s="190"/>
      <c r="AC27" s="116"/>
      <c r="AD27" s="227"/>
      <c r="AE27" s="228" t="e">
        <f>#REF!</f>
        <v>#REF!</v>
      </c>
      <c r="AG27" s="216"/>
      <c r="AH27" s="192">
        <f>重み!D27</f>
        <v>0</v>
      </c>
      <c r="AI27" s="216">
        <f>Z27</f>
        <v>0</v>
      </c>
      <c r="AJ27" s="192">
        <f>重み!E27</f>
        <v>0</v>
      </c>
      <c r="AK27" s="166"/>
      <c r="AL27" s="116"/>
      <c r="AM27" s="145">
        <f>重み!M27</f>
        <v>0</v>
      </c>
      <c r="AN27" s="130"/>
      <c r="AO27" s="145">
        <f>重み!N27</f>
        <v>0</v>
      </c>
      <c r="BA27" s="757">
        <f t="shared" si="8"/>
        <v>0</v>
      </c>
      <c r="BR27" s="848"/>
      <c r="BS27" s="849"/>
      <c r="BT27" s="1168"/>
      <c r="BU27" s="1157"/>
      <c r="BV27" s="1231"/>
      <c r="BW27" s="1158"/>
      <c r="BX27" s="1159"/>
      <c r="BY27" s="850"/>
      <c r="BZ27" s="851"/>
      <c r="CA27" s="852"/>
      <c r="CB27" s="1184"/>
    </row>
    <row r="28" spans="2:80" ht="13.5" hidden="1" customHeight="1">
      <c r="B28" s="195"/>
      <c r="C28" s="1188"/>
      <c r="D28" s="274">
        <v>7</v>
      </c>
      <c r="E28" s="275" t="s">
        <v>75</v>
      </c>
      <c r="F28" s="1183"/>
      <c r="G28" s="1175"/>
      <c r="H28" s="1241">
        <f t="shared" si="10"/>
        <v>-36</v>
      </c>
      <c r="I28" s="793"/>
      <c r="J28" s="794"/>
      <c r="K28" s="794"/>
      <c r="L28" s="794"/>
      <c r="M28" s="794"/>
      <c r="N28" s="794"/>
      <c r="O28" s="794"/>
      <c r="P28" s="794"/>
      <c r="Q28" s="795"/>
      <c r="R28" s="796"/>
      <c r="S28" s="1302"/>
      <c r="T28" s="1303"/>
      <c r="U28" s="1303"/>
      <c r="V28" s="1303"/>
      <c r="W28" s="1305"/>
      <c r="X28" s="226">
        <f>スコア!M28</f>
        <v>0</v>
      </c>
      <c r="Y28" s="213"/>
      <c r="Z28" s="226">
        <f>スコア!O28</f>
        <v>0</v>
      </c>
      <c r="AA28" s="213">
        <f t="shared" si="5"/>
        <v>0</v>
      </c>
      <c r="AB28" s="190"/>
      <c r="AC28" s="116"/>
      <c r="AD28" s="227" t="e">
        <f>IF(#REF!="対象外",0,#REF!)</f>
        <v>#REF!</v>
      </c>
      <c r="AE28" s="228"/>
      <c r="AG28" s="216">
        <f>X28</f>
        <v>0</v>
      </c>
      <c r="AH28" s="192">
        <f>重み!D28</f>
        <v>0</v>
      </c>
      <c r="AI28" s="250"/>
      <c r="AJ28" s="192">
        <f>重み!E28</f>
        <v>0</v>
      </c>
      <c r="AK28" s="166"/>
      <c r="AL28" s="116"/>
      <c r="AM28" s="145">
        <f>重み!M28</f>
        <v>0.1</v>
      </c>
      <c r="AN28" s="130"/>
      <c r="AO28" s="145">
        <f>重み!N28</f>
        <v>0</v>
      </c>
      <c r="BA28" s="757">
        <f t="shared" si="8"/>
        <v>0</v>
      </c>
      <c r="BR28" s="848"/>
      <c r="BS28" s="849"/>
      <c r="BT28" s="1168"/>
      <c r="BU28" s="1157"/>
      <c r="BV28" s="1231"/>
      <c r="BW28" s="1158"/>
      <c r="BX28" s="1159"/>
      <c r="BY28" s="850"/>
      <c r="BZ28" s="851"/>
      <c r="CA28" s="852"/>
      <c r="CB28" s="1184"/>
    </row>
    <row r="29" spans="2:80" ht="13.5" hidden="1" customHeight="1">
      <c r="B29" s="195"/>
      <c r="C29" s="1188"/>
      <c r="D29" s="274">
        <v>8</v>
      </c>
      <c r="E29" s="275" t="s">
        <v>76</v>
      </c>
      <c r="F29" s="1183"/>
      <c r="G29" s="1175"/>
      <c r="H29" s="1241">
        <f t="shared" si="10"/>
        <v>-36</v>
      </c>
      <c r="I29" s="793"/>
      <c r="J29" s="794"/>
      <c r="K29" s="794"/>
      <c r="L29" s="794"/>
      <c r="M29" s="794"/>
      <c r="N29" s="794"/>
      <c r="O29" s="794"/>
      <c r="P29" s="794"/>
      <c r="Q29" s="795"/>
      <c r="R29" s="796"/>
      <c r="S29" s="1302"/>
      <c r="T29" s="1303"/>
      <c r="U29" s="1303"/>
      <c r="V29" s="1303"/>
      <c r="W29" s="1305"/>
      <c r="X29" s="226">
        <f>スコア!M29</f>
        <v>0</v>
      </c>
      <c r="Y29" s="213"/>
      <c r="Z29" s="226">
        <f>スコア!O29</f>
        <v>0</v>
      </c>
      <c r="AA29" s="213">
        <f t="shared" si="5"/>
        <v>0</v>
      </c>
      <c r="AB29" s="190"/>
      <c r="AC29" s="116"/>
      <c r="AD29" s="227" t="e">
        <f>IF(#REF!="対象外",0,#REF!)</f>
        <v>#REF!</v>
      </c>
      <c r="AE29" s="228"/>
      <c r="AG29" s="216">
        <f>X29</f>
        <v>0</v>
      </c>
      <c r="AH29" s="192">
        <f>重み!D29</f>
        <v>0</v>
      </c>
      <c r="AI29" s="250"/>
      <c r="AJ29" s="192">
        <f>重み!E29</f>
        <v>0</v>
      </c>
      <c r="AK29" s="166"/>
      <c r="AL29" s="116"/>
      <c r="AM29" s="145">
        <f>重み!M29</f>
        <v>0</v>
      </c>
      <c r="AN29" s="130"/>
      <c r="AO29" s="145">
        <f>重み!N29</f>
        <v>0</v>
      </c>
      <c r="BA29" s="757">
        <f t="shared" si="8"/>
        <v>0</v>
      </c>
      <c r="BR29" s="848"/>
      <c r="BS29" s="849"/>
      <c r="BT29" s="1168"/>
      <c r="BU29" s="1157"/>
      <c r="BV29" s="1231"/>
      <c r="BW29" s="1158"/>
      <c r="BX29" s="1159"/>
      <c r="BY29" s="850"/>
      <c r="BZ29" s="851"/>
      <c r="CA29" s="852"/>
      <c r="CB29" s="1184"/>
    </row>
    <row r="30" spans="2:80" ht="27">
      <c r="B30" s="195"/>
      <c r="C30" s="230">
        <v>2.2000000000000002</v>
      </c>
      <c r="D30" s="198" t="s">
        <v>77</v>
      </c>
      <c r="E30" s="1190"/>
      <c r="F30" s="1189"/>
      <c r="G30" s="1175"/>
      <c r="H30" s="1241">
        <f t="shared" si="10"/>
        <v>20</v>
      </c>
      <c r="I30" s="1177" t="s">
        <v>741</v>
      </c>
      <c r="J30" s="1178" t="s">
        <v>741</v>
      </c>
      <c r="K30" s="1178" t="s">
        <v>741</v>
      </c>
      <c r="L30" s="1178" t="s">
        <v>741</v>
      </c>
      <c r="M30" s="1178" t="s">
        <v>741</v>
      </c>
      <c r="N30" s="1178" t="s">
        <v>741</v>
      </c>
      <c r="O30" s="1178" t="s">
        <v>741</v>
      </c>
      <c r="P30" s="1178" t="s">
        <v>741</v>
      </c>
      <c r="Q30" s="1179" t="s">
        <v>741</v>
      </c>
      <c r="R30" s="1180" t="s">
        <v>1047</v>
      </c>
      <c r="S30" s="1302"/>
      <c r="T30" s="1303"/>
      <c r="U30" s="1303"/>
      <c r="V30" s="1303"/>
      <c r="W30" s="1305"/>
      <c r="X30" s="252">
        <f>スコア!M30</f>
        <v>1</v>
      </c>
      <c r="Y30" s="213"/>
      <c r="Z30" s="252">
        <f>スコア!O30</f>
        <v>3</v>
      </c>
      <c r="AA30" s="213">
        <f t="shared" si="5"/>
        <v>0</v>
      </c>
      <c r="AB30" s="190"/>
      <c r="AC30" s="116"/>
      <c r="AD30" s="227" t="e">
        <f>IF(#REF!="対象外",0,#REF!)</f>
        <v>#REF!</v>
      </c>
      <c r="AE30" s="228" t="e">
        <f>#REF!</f>
        <v>#REF!</v>
      </c>
      <c r="AG30" s="216">
        <f>X30</f>
        <v>1</v>
      </c>
      <c r="AH30" s="192">
        <f>重み!D30</f>
        <v>0.2</v>
      </c>
      <c r="AI30" s="216">
        <f>Z30</f>
        <v>3</v>
      </c>
      <c r="AJ30" s="192">
        <f>重み!E30</f>
        <v>0</v>
      </c>
      <c r="AK30" s="166"/>
      <c r="AL30" s="116"/>
      <c r="AM30" s="145">
        <f>重み!M30</f>
        <v>0.2</v>
      </c>
      <c r="AN30" s="130"/>
      <c r="AO30" s="145">
        <f>重み!N30</f>
        <v>0</v>
      </c>
      <c r="BA30" s="757">
        <f t="shared" si="8"/>
        <v>0</v>
      </c>
      <c r="BR30" s="840">
        <v>0</v>
      </c>
      <c r="BS30" s="841">
        <v>0</v>
      </c>
      <c r="BT30" s="842" t="s">
        <v>785</v>
      </c>
      <c r="BU30" s="843"/>
      <c r="BV30" s="1230" t="s">
        <v>761</v>
      </c>
      <c r="BW30" s="844"/>
      <c r="BX30" s="843"/>
      <c r="BY30" s="845" t="s">
        <v>786</v>
      </c>
      <c r="BZ30" s="846" t="str">
        <f>BV30</f>
        <v>★</v>
      </c>
      <c r="CA30" s="855" t="s">
        <v>776</v>
      </c>
      <c r="CB30" s="1176">
        <v>56</v>
      </c>
    </row>
    <row r="31" spans="2:80" ht="27.75" thickBot="1">
      <c r="B31" s="195"/>
      <c r="C31" s="222">
        <v>2.2999999999999998</v>
      </c>
      <c r="D31" s="198" t="s">
        <v>78</v>
      </c>
      <c r="E31" s="1190"/>
      <c r="F31" s="1189"/>
      <c r="G31" s="1175"/>
      <c r="H31" s="1241">
        <f t="shared" si="10"/>
        <v>22</v>
      </c>
      <c r="I31" s="1177" t="s">
        <v>741</v>
      </c>
      <c r="J31" s="1178" t="s">
        <v>741</v>
      </c>
      <c r="K31" s="1178" t="s">
        <v>741</v>
      </c>
      <c r="L31" s="1178" t="s">
        <v>741</v>
      </c>
      <c r="M31" s="1178" t="s">
        <v>741</v>
      </c>
      <c r="N31" s="1178" t="s">
        <v>741</v>
      </c>
      <c r="O31" s="1178" t="s">
        <v>741</v>
      </c>
      <c r="P31" s="1178" t="s">
        <v>741</v>
      </c>
      <c r="Q31" s="1179" t="s">
        <v>741</v>
      </c>
      <c r="R31" s="1180" t="s">
        <v>1047</v>
      </c>
      <c r="S31" s="1302"/>
      <c r="T31" s="1303"/>
      <c r="U31" s="1303"/>
      <c r="V31" s="1303"/>
      <c r="W31" s="1305"/>
      <c r="X31" s="231">
        <f>スコア!M31</f>
        <v>3</v>
      </c>
      <c r="Y31" s="213"/>
      <c r="Z31" s="231">
        <f>スコア!O31</f>
        <v>3</v>
      </c>
      <c r="AA31" s="213">
        <f t="shared" si="5"/>
        <v>0</v>
      </c>
      <c r="AB31" s="190"/>
      <c r="AC31" s="116"/>
      <c r="AD31" s="220" t="e">
        <f>IF(#REF!="対象外",0,#REF!)</f>
        <v>#REF!</v>
      </c>
      <c r="AE31" s="253" t="e">
        <f>#REF!</f>
        <v>#REF!</v>
      </c>
      <c r="AG31" s="216">
        <f>X31</f>
        <v>3</v>
      </c>
      <c r="AH31" s="192">
        <f>重み!D31</f>
        <v>0.3</v>
      </c>
      <c r="AI31" s="216">
        <f>Z31</f>
        <v>3</v>
      </c>
      <c r="AJ31" s="192">
        <f>重み!E31</f>
        <v>0</v>
      </c>
      <c r="AK31" s="166"/>
      <c r="AL31" s="116"/>
      <c r="AM31" s="145">
        <f>重み!M31</f>
        <v>0.3</v>
      </c>
      <c r="AN31" s="130"/>
      <c r="AO31" s="145">
        <f>重み!N31</f>
        <v>0</v>
      </c>
      <c r="BA31" s="757">
        <f t="shared" si="8"/>
        <v>0</v>
      </c>
      <c r="BR31" s="840">
        <v>0</v>
      </c>
      <c r="BS31" s="841">
        <v>0</v>
      </c>
      <c r="BT31" s="842" t="s">
        <v>787</v>
      </c>
      <c r="BU31" s="843"/>
      <c r="BV31" s="1230" t="s">
        <v>761</v>
      </c>
      <c r="BW31" s="844"/>
      <c r="BX31" s="843"/>
      <c r="BY31" s="845" t="s">
        <v>788</v>
      </c>
      <c r="BZ31" s="846" t="str">
        <f>BV31</f>
        <v>★</v>
      </c>
      <c r="CA31" s="847" t="s">
        <v>789</v>
      </c>
      <c r="CB31" s="1176">
        <v>58</v>
      </c>
    </row>
    <row r="32" spans="2:80" ht="14.25" hidden="1" customHeight="1" thickBot="1">
      <c r="B32" s="195"/>
      <c r="C32" s="1181"/>
      <c r="D32" s="208">
        <v>1</v>
      </c>
      <c r="E32" s="198" t="s">
        <v>79</v>
      </c>
      <c r="F32" s="1189"/>
      <c r="G32" s="1175"/>
      <c r="H32" s="1184"/>
      <c r="I32" s="793"/>
      <c r="J32" s="794"/>
      <c r="K32" s="794"/>
      <c r="L32" s="794"/>
      <c r="M32" s="794"/>
      <c r="N32" s="794"/>
      <c r="O32" s="794"/>
      <c r="P32" s="794"/>
      <c r="Q32" s="795"/>
      <c r="R32" s="796"/>
      <c r="S32" s="1327"/>
      <c r="T32" s="1328"/>
      <c r="U32" s="1328"/>
      <c r="V32" s="1328"/>
      <c r="W32" s="1329"/>
      <c r="X32" s="255">
        <f>スコア!M33</f>
        <v>0</v>
      </c>
      <c r="Y32" s="256"/>
      <c r="Z32" s="257">
        <f>スコア!O33</f>
        <v>0</v>
      </c>
      <c r="AA32" s="256">
        <f t="shared" si="5"/>
        <v>0</v>
      </c>
      <c r="AB32" s="258"/>
      <c r="AC32" s="259"/>
      <c r="AD32" s="156"/>
      <c r="AE32" s="156"/>
      <c r="AG32" s="260"/>
      <c r="AH32" s="260">
        <f>重み!D32</f>
        <v>0</v>
      </c>
      <c r="AI32" s="261"/>
      <c r="AJ32" s="260">
        <f>重み!E32</f>
        <v>0</v>
      </c>
      <c r="AK32" s="262"/>
      <c r="AL32" s="259"/>
      <c r="AM32" s="263">
        <f>重み!M32</f>
        <v>0</v>
      </c>
      <c r="AN32" s="264"/>
      <c r="AO32" s="263">
        <f>重み!N32</f>
        <v>0</v>
      </c>
      <c r="BA32" s="757">
        <f t="shared" si="8"/>
        <v>0</v>
      </c>
      <c r="BR32" s="848"/>
      <c r="BS32" s="849"/>
      <c r="BT32" s="1168"/>
      <c r="BU32" s="1157"/>
      <c r="BV32" s="1231"/>
      <c r="BW32" s="1158"/>
      <c r="BX32" s="1159"/>
      <c r="BY32" s="850"/>
      <c r="BZ32" s="851"/>
      <c r="CA32" s="852"/>
      <c r="CB32" s="1184"/>
    </row>
    <row r="33" spans="2:80" ht="14.25" hidden="1" customHeight="1" thickBot="1">
      <c r="B33" s="265"/>
      <c r="C33" s="1182"/>
      <c r="D33" s="208">
        <v>2</v>
      </c>
      <c r="E33" s="198" t="s">
        <v>414</v>
      </c>
      <c r="F33" s="1189"/>
      <c r="G33" s="1175"/>
      <c r="H33" s="1184"/>
      <c r="I33" s="793"/>
      <c r="J33" s="794"/>
      <c r="K33" s="794"/>
      <c r="L33" s="794"/>
      <c r="M33" s="794"/>
      <c r="N33" s="794"/>
      <c r="O33" s="794"/>
      <c r="P33" s="794"/>
      <c r="Q33" s="795"/>
      <c r="R33" s="796"/>
      <c r="S33" s="1327"/>
      <c r="T33" s="1328"/>
      <c r="U33" s="1328"/>
      <c r="V33" s="1328"/>
      <c r="W33" s="1329"/>
      <c r="X33" s="267">
        <f>スコア!M34</f>
        <v>0</v>
      </c>
      <c r="Y33" s="256"/>
      <c r="Z33" s="268">
        <f>スコア!O34</f>
        <v>0</v>
      </c>
      <c r="AA33" s="256">
        <f t="shared" si="5"/>
        <v>0</v>
      </c>
      <c r="AB33" s="258"/>
      <c r="AC33" s="259"/>
      <c r="AD33" s="269"/>
      <c r="AE33" s="269"/>
      <c r="AG33" s="260"/>
      <c r="AH33" s="260">
        <f>重み!D33</f>
        <v>0</v>
      </c>
      <c r="AI33" s="261"/>
      <c r="AJ33" s="260">
        <f>重み!E33</f>
        <v>0</v>
      </c>
      <c r="AK33" s="262"/>
      <c r="AL33" s="259"/>
      <c r="AM33" s="263">
        <f>重み!M33</f>
        <v>0</v>
      </c>
      <c r="AN33" s="264"/>
      <c r="AO33" s="263">
        <f>重み!N33</f>
        <v>0</v>
      </c>
      <c r="BA33" s="757">
        <f t="shared" si="8"/>
        <v>0</v>
      </c>
      <c r="BR33" s="848"/>
      <c r="BS33" s="849"/>
      <c r="BT33" s="1168"/>
      <c r="BU33" s="1157"/>
      <c r="BV33" s="1231"/>
      <c r="BW33" s="1158"/>
      <c r="BX33" s="1159"/>
      <c r="BY33" s="850"/>
      <c r="BZ33" s="851"/>
      <c r="CA33" s="852"/>
      <c r="CB33" s="1184"/>
    </row>
    <row r="34" spans="2:80">
      <c r="B34" s="316">
        <v>3</v>
      </c>
      <c r="C34" s="232" t="s">
        <v>415</v>
      </c>
      <c r="D34" s="337"/>
      <c r="E34" s="1185"/>
      <c r="F34" s="1186"/>
      <c r="G34" s="1175"/>
      <c r="H34" s="798"/>
      <c r="I34" s="784"/>
      <c r="J34" s="785"/>
      <c r="K34" s="785"/>
      <c r="L34" s="785"/>
      <c r="M34" s="785"/>
      <c r="N34" s="785"/>
      <c r="O34" s="785"/>
      <c r="P34" s="785"/>
      <c r="Q34" s="786"/>
      <c r="R34" s="787"/>
      <c r="S34" s="234"/>
      <c r="T34" s="235"/>
      <c r="U34" s="235"/>
      <c r="V34" s="235"/>
      <c r="W34" s="236"/>
      <c r="X34" s="237">
        <f>スコア!M35</f>
        <v>3</v>
      </c>
      <c r="Y34" s="238"/>
      <c r="Z34" s="187">
        <f>スコア!O35</f>
        <v>0</v>
      </c>
      <c r="AA34" s="239">
        <f t="shared" si="5"/>
        <v>0</v>
      </c>
      <c r="AB34" s="240">
        <f>ROUNDDOWN(AK34,1)</f>
        <v>3</v>
      </c>
      <c r="AC34" s="116"/>
      <c r="AD34" s="241"/>
      <c r="AE34" s="241"/>
      <c r="AG34" s="191">
        <f>AG35*AH35+AG39*AH39+AG43*AH43+AG46*AH46</f>
        <v>3</v>
      </c>
      <c r="AH34" s="192">
        <f>重み!D34</f>
        <v>0.25</v>
      </c>
      <c r="AI34" s="191">
        <f>AI35*AJ35+AI39*AJ39+AI43*AJ43+AI46*AJ46</f>
        <v>0</v>
      </c>
      <c r="AJ34" s="193">
        <f>SUM(AJ35,AJ39,AJ43,AJ46)</f>
        <v>0</v>
      </c>
      <c r="AK34" s="166">
        <f>IF(AI34=0,AG34,IF(AG34=0,AI34,AG34*AM$6+AI34*AO$6))</f>
        <v>3</v>
      </c>
      <c r="AL34" s="116"/>
      <c r="AM34" s="145">
        <f>重み!M34</f>
        <v>0.25</v>
      </c>
      <c r="AN34" s="130"/>
      <c r="AO34" s="194">
        <f>SUM(AO35,AO39,AO43,AO46)</f>
        <v>0</v>
      </c>
      <c r="AQ34" s="728">
        <v>3</v>
      </c>
      <c r="AR34" s="728"/>
      <c r="AS34" s="728"/>
      <c r="AT34" s="728"/>
      <c r="AU34" s="728"/>
      <c r="AV34" s="728">
        <v>0</v>
      </c>
      <c r="AW34" s="728"/>
      <c r="AX34" s="728"/>
      <c r="AY34" s="728"/>
      <c r="AZ34" s="728"/>
      <c r="BA34" s="725">
        <f t="shared" si="8"/>
        <v>3</v>
      </c>
      <c r="BB34" s="430">
        <f>Y34</f>
        <v>0</v>
      </c>
      <c r="BC34" s="240"/>
      <c r="BE34" s="724">
        <f>IF(BG34=0,0,SUMPRODUCT($BH$7:$BQ$7,AQ34:AZ34)/BG34)</f>
        <v>3</v>
      </c>
      <c r="BG34" s="723">
        <f>SUMPRODUCT($BH$7:$BQ$7,BH34:BQ34)</f>
        <v>1</v>
      </c>
      <c r="BH34" s="709">
        <f t="shared" ref="BH34:BQ34" si="11">IF(AQ34&gt;0,1,0)</f>
        <v>1</v>
      </c>
      <c r="BI34" s="709">
        <f t="shared" si="11"/>
        <v>0</v>
      </c>
      <c r="BJ34" s="709">
        <f t="shared" si="11"/>
        <v>0</v>
      </c>
      <c r="BK34" s="709">
        <f t="shared" si="11"/>
        <v>0</v>
      </c>
      <c r="BL34" s="709">
        <f t="shared" si="11"/>
        <v>0</v>
      </c>
      <c r="BM34" s="709">
        <f t="shared" si="11"/>
        <v>0</v>
      </c>
      <c r="BN34" s="709">
        <f t="shared" si="11"/>
        <v>0</v>
      </c>
      <c r="BO34" s="709">
        <f t="shared" si="11"/>
        <v>0</v>
      </c>
      <c r="BP34" s="709">
        <f t="shared" si="11"/>
        <v>0</v>
      </c>
      <c r="BQ34" s="709">
        <f t="shared" si="11"/>
        <v>0</v>
      </c>
      <c r="BR34" s="830"/>
      <c r="BS34" s="831"/>
      <c r="BT34" s="1164"/>
      <c r="BU34" s="1165"/>
      <c r="BV34" s="1229"/>
      <c r="BW34" s="1166"/>
      <c r="BX34" s="1167"/>
      <c r="BY34" s="832"/>
      <c r="BZ34" s="833"/>
      <c r="CA34" s="834"/>
      <c r="CB34" s="798"/>
    </row>
    <row r="35" spans="2:80" ht="14.25" thickBot="1">
      <c r="B35" s="195"/>
      <c r="C35" s="196">
        <v>3.1</v>
      </c>
      <c r="D35" s="242" t="s">
        <v>416</v>
      </c>
      <c r="E35" s="1185"/>
      <c r="F35" s="1186"/>
      <c r="G35" s="1175"/>
      <c r="H35" s="788"/>
      <c r="I35" s="789"/>
      <c r="J35" s="790"/>
      <c r="K35" s="790"/>
      <c r="L35" s="790"/>
      <c r="M35" s="790"/>
      <c r="N35" s="790"/>
      <c r="O35" s="790"/>
      <c r="P35" s="790"/>
      <c r="Q35" s="791"/>
      <c r="R35" s="792"/>
      <c r="S35" s="200"/>
      <c r="T35" s="201"/>
      <c r="U35" s="201"/>
      <c r="V35" s="201"/>
      <c r="W35" s="202"/>
      <c r="X35" s="203">
        <f>スコア!M36</f>
        <v>3</v>
      </c>
      <c r="Y35" s="245"/>
      <c r="Z35" s="246">
        <f>スコア!O36</f>
        <v>0</v>
      </c>
      <c r="AA35" s="247">
        <f t="shared" si="5"/>
        <v>0</v>
      </c>
      <c r="AB35" s="205"/>
      <c r="AC35" s="116"/>
      <c r="AD35" s="206"/>
      <c r="AE35" s="206"/>
      <c r="AG35" s="191">
        <f>SUMPRODUCT(AG36:AG38,AH36:AH38)</f>
        <v>3</v>
      </c>
      <c r="AH35" s="192">
        <f>重み!D35</f>
        <v>0.4285714285714286</v>
      </c>
      <c r="AI35" s="191">
        <f>SUMPRODUCT(AI36:AI38,AJ36:AJ38)</f>
        <v>0</v>
      </c>
      <c r="AJ35" s="192">
        <f>重み!E35</f>
        <v>0</v>
      </c>
      <c r="AK35" s="166"/>
      <c r="AL35" s="116"/>
      <c r="AM35" s="145">
        <f>重み!M35</f>
        <v>0.3</v>
      </c>
      <c r="AN35" s="130"/>
      <c r="AO35" s="145">
        <f>重み!N35</f>
        <v>0</v>
      </c>
      <c r="BA35" s="757">
        <f t="shared" si="8"/>
        <v>0</v>
      </c>
      <c r="BR35" s="835"/>
      <c r="BS35" s="836"/>
      <c r="BT35" s="1160"/>
      <c r="BU35" s="1161"/>
      <c r="BV35" s="1232"/>
      <c r="BW35" s="1162"/>
      <c r="BX35" s="1163"/>
      <c r="BY35" s="837"/>
      <c r="BZ35" s="838"/>
      <c r="CA35" s="839"/>
      <c r="CB35" s="788"/>
    </row>
    <row r="36" spans="2:80">
      <c r="B36" s="195"/>
      <c r="C36" s="1188"/>
      <c r="D36" s="208">
        <v>1</v>
      </c>
      <c r="E36" s="198" t="s">
        <v>417</v>
      </c>
      <c r="F36" s="1189"/>
      <c r="G36" s="1175"/>
      <c r="H36" s="1241">
        <f t="shared" ref="H36:H38" si="12">CB36-36</f>
        <v>24</v>
      </c>
      <c r="I36" s="1177" t="s">
        <v>741</v>
      </c>
      <c r="J36" s="1178" t="s">
        <v>741</v>
      </c>
      <c r="K36" s="1178" t="s">
        <v>713</v>
      </c>
      <c r="L36" s="1178" t="s">
        <v>713</v>
      </c>
      <c r="M36" s="1178" t="s">
        <v>713</v>
      </c>
      <c r="N36" s="1178" t="s">
        <v>741</v>
      </c>
      <c r="O36" s="1178" t="s">
        <v>741</v>
      </c>
      <c r="P36" s="1178" t="s">
        <v>741</v>
      </c>
      <c r="Q36" s="1179" t="s">
        <v>741</v>
      </c>
      <c r="R36" s="1180" t="s">
        <v>713</v>
      </c>
      <c r="S36" s="1302"/>
      <c r="T36" s="1303"/>
      <c r="U36" s="1303"/>
      <c r="V36" s="1303"/>
      <c r="W36" s="1305"/>
      <c r="X36" s="212">
        <f>スコア!M37</f>
        <v>3</v>
      </c>
      <c r="Y36" s="213"/>
      <c r="Z36" s="212">
        <f>スコア!O37</f>
        <v>3</v>
      </c>
      <c r="AA36" s="213">
        <f t="shared" si="5"/>
        <v>0</v>
      </c>
      <c r="AB36" s="190"/>
      <c r="AC36" s="116"/>
      <c r="AD36" s="214" t="e">
        <f>IF(#REF!="対象外",0,#REF!)</f>
        <v>#REF!</v>
      </c>
      <c r="AE36" s="215" t="e">
        <f>#REF!</f>
        <v>#REF!</v>
      </c>
      <c r="AG36" s="216">
        <f>X36</f>
        <v>3</v>
      </c>
      <c r="AH36" s="192">
        <f>重み!D36</f>
        <v>0.6</v>
      </c>
      <c r="AI36" s="216">
        <f>Z36</f>
        <v>3</v>
      </c>
      <c r="AJ36" s="192">
        <f>重み!E36</f>
        <v>0</v>
      </c>
      <c r="AK36" s="166"/>
      <c r="AL36" s="116"/>
      <c r="AM36" s="145">
        <f>重み!M36</f>
        <v>0.6</v>
      </c>
      <c r="AN36" s="130"/>
      <c r="AO36" s="145">
        <f>重み!N36</f>
        <v>0</v>
      </c>
      <c r="BA36" s="757">
        <f t="shared" si="8"/>
        <v>0</v>
      </c>
      <c r="BR36" s="840">
        <v>0</v>
      </c>
      <c r="BS36" s="841">
        <v>0</v>
      </c>
      <c r="BT36" s="842" t="s">
        <v>790</v>
      </c>
      <c r="BU36" s="843"/>
      <c r="BV36" s="1230" t="s">
        <v>791</v>
      </c>
      <c r="BW36" s="844" t="s">
        <v>792</v>
      </c>
      <c r="BX36" s="843"/>
      <c r="BY36" s="853" t="s">
        <v>793</v>
      </c>
      <c r="BZ36" s="846" t="str">
        <f>BV36</f>
        <v>◎</v>
      </c>
      <c r="CA36" s="847" t="s">
        <v>794</v>
      </c>
      <c r="CB36" s="1176">
        <v>60</v>
      </c>
    </row>
    <row r="37" spans="2:80">
      <c r="B37" s="195"/>
      <c r="C37" s="1188"/>
      <c r="D37" s="208">
        <v>2</v>
      </c>
      <c r="E37" s="198" t="s">
        <v>418</v>
      </c>
      <c r="F37" s="1189"/>
      <c r="G37" s="1175"/>
      <c r="H37" s="1241">
        <f t="shared" si="12"/>
        <v>27</v>
      </c>
      <c r="I37" s="1177" t="s">
        <v>713</v>
      </c>
      <c r="J37" s="1178" t="s">
        <v>713</v>
      </c>
      <c r="K37" s="1178" t="s">
        <v>713</v>
      </c>
      <c r="L37" s="1178" t="s">
        <v>713</v>
      </c>
      <c r="M37" s="1178" t="s">
        <v>713</v>
      </c>
      <c r="N37" s="1178" t="s">
        <v>713</v>
      </c>
      <c r="O37" s="1178" t="s">
        <v>713</v>
      </c>
      <c r="P37" s="1178" t="s">
        <v>713</v>
      </c>
      <c r="Q37" s="1179" t="s">
        <v>742</v>
      </c>
      <c r="R37" s="1180" t="s">
        <v>713</v>
      </c>
      <c r="S37" s="1302"/>
      <c r="T37" s="1303"/>
      <c r="U37" s="1303"/>
      <c r="V37" s="1303"/>
      <c r="W37" s="1305"/>
      <c r="X37" s="226">
        <f>スコア!M38</f>
        <v>0</v>
      </c>
      <c r="Y37" s="213"/>
      <c r="Z37" s="226">
        <f>スコア!O38</f>
        <v>3</v>
      </c>
      <c r="AA37" s="213">
        <f t="shared" si="5"/>
        <v>0</v>
      </c>
      <c r="AB37" s="190"/>
      <c r="AC37" s="116"/>
      <c r="AD37" s="227"/>
      <c r="AE37" s="228" t="e">
        <f>#REF!</f>
        <v>#REF!</v>
      </c>
      <c r="AG37" s="216"/>
      <c r="AH37" s="192">
        <f>重み!D37</f>
        <v>0</v>
      </c>
      <c r="AI37" s="216">
        <f>Z37</f>
        <v>3</v>
      </c>
      <c r="AJ37" s="192">
        <f>重み!E37</f>
        <v>0</v>
      </c>
      <c r="AK37" s="166"/>
      <c r="AL37" s="116"/>
      <c r="AM37" s="145">
        <f>重み!M37</f>
        <v>0</v>
      </c>
      <c r="AN37" s="130"/>
      <c r="AO37" s="145">
        <f>重み!N37</f>
        <v>0</v>
      </c>
      <c r="BA37" s="757">
        <f t="shared" si="8"/>
        <v>0</v>
      </c>
      <c r="BR37" s="840">
        <v>0</v>
      </c>
      <c r="BS37" s="841">
        <v>0</v>
      </c>
      <c r="BT37" s="842" t="s">
        <v>795</v>
      </c>
      <c r="BU37" s="843"/>
      <c r="BV37" s="1230" t="s">
        <v>761</v>
      </c>
      <c r="BW37" s="844" t="s">
        <v>796</v>
      </c>
      <c r="BX37" s="843"/>
      <c r="BY37" s="853" t="s">
        <v>797</v>
      </c>
      <c r="BZ37" s="846" t="str">
        <f>BV37</f>
        <v>★</v>
      </c>
      <c r="CA37" s="855" t="s">
        <v>798</v>
      </c>
      <c r="CB37" s="1176">
        <v>63</v>
      </c>
    </row>
    <row r="38" spans="2:80" ht="14.25" thickBot="1">
      <c r="B38" s="195"/>
      <c r="C38" s="1191"/>
      <c r="D38" s="208">
        <v>3</v>
      </c>
      <c r="E38" s="198" t="s">
        <v>419</v>
      </c>
      <c r="F38" s="1189"/>
      <c r="G38" s="1175"/>
      <c r="H38" s="1241">
        <f t="shared" si="12"/>
        <v>28</v>
      </c>
      <c r="I38" s="1177" t="s">
        <v>741</v>
      </c>
      <c r="J38" s="1178" t="s">
        <v>741</v>
      </c>
      <c r="K38" s="1178" t="s">
        <v>741</v>
      </c>
      <c r="L38" s="1178" t="s">
        <v>741</v>
      </c>
      <c r="M38" s="1178" t="s">
        <v>713</v>
      </c>
      <c r="N38" s="1178" t="s">
        <v>741</v>
      </c>
      <c r="O38" s="1178" t="s">
        <v>741</v>
      </c>
      <c r="P38" s="1178" t="s">
        <v>741</v>
      </c>
      <c r="Q38" s="1179" t="s">
        <v>741</v>
      </c>
      <c r="R38" s="1180" t="s">
        <v>713</v>
      </c>
      <c r="S38" s="1302"/>
      <c r="T38" s="1303"/>
      <c r="U38" s="1303"/>
      <c r="V38" s="1303"/>
      <c r="W38" s="1305"/>
      <c r="X38" s="219">
        <f>スコア!M39</f>
        <v>3</v>
      </c>
      <c r="Y38" s="213"/>
      <c r="Z38" s="219">
        <f>スコア!O39</f>
        <v>3</v>
      </c>
      <c r="AA38" s="213">
        <f t="shared" si="5"/>
        <v>0</v>
      </c>
      <c r="AB38" s="190"/>
      <c r="AC38" s="116"/>
      <c r="AD38" s="220" t="e">
        <f>IF(#REF!="対象外",0,#REF!)</f>
        <v>#REF!</v>
      </c>
      <c r="AE38" s="221" t="e">
        <f>#REF!</f>
        <v>#REF!</v>
      </c>
      <c r="AG38" s="216">
        <f>X38</f>
        <v>3</v>
      </c>
      <c r="AH38" s="192">
        <f>重み!D38</f>
        <v>0.4</v>
      </c>
      <c r="AI38" s="216">
        <f>Z38</f>
        <v>3</v>
      </c>
      <c r="AJ38" s="192">
        <f>重み!E38</f>
        <v>0</v>
      </c>
      <c r="AK38" s="166"/>
      <c r="AL38" s="116"/>
      <c r="AM38" s="145">
        <f>重み!M38</f>
        <v>0.4</v>
      </c>
      <c r="AN38" s="130"/>
      <c r="AO38" s="145">
        <f>重み!N38</f>
        <v>0</v>
      </c>
      <c r="BA38" s="757">
        <f t="shared" si="8"/>
        <v>0</v>
      </c>
      <c r="BR38" s="840">
        <v>0</v>
      </c>
      <c r="BS38" s="841">
        <v>0</v>
      </c>
      <c r="BT38" s="842" t="s">
        <v>799</v>
      </c>
      <c r="BU38" s="843"/>
      <c r="BV38" s="1230" t="s">
        <v>761</v>
      </c>
      <c r="BW38" s="844" t="s">
        <v>800</v>
      </c>
      <c r="BX38" s="843"/>
      <c r="BY38" s="853" t="s">
        <v>801</v>
      </c>
      <c r="BZ38" s="846" t="str">
        <f>BV38</f>
        <v>★</v>
      </c>
      <c r="CA38" s="847" t="s">
        <v>802</v>
      </c>
      <c r="CB38" s="1176">
        <v>64</v>
      </c>
    </row>
    <row r="39" spans="2:80" ht="14.25" thickBot="1">
      <c r="B39" s="271"/>
      <c r="C39" s="222">
        <v>3.2</v>
      </c>
      <c r="D39" s="197" t="s">
        <v>420</v>
      </c>
      <c r="E39" s="1185"/>
      <c r="F39" s="1186"/>
      <c r="G39" s="1175"/>
      <c r="H39" s="799"/>
      <c r="I39" s="800"/>
      <c r="J39" s="801"/>
      <c r="K39" s="801"/>
      <c r="L39" s="801"/>
      <c r="M39" s="801"/>
      <c r="N39" s="801"/>
      <c r="O39" s="801"/>
      <c r="P39" s="801"/>
      <c r="Q39" s="802"/>
      <c r="R39" s="803"/>
      <c r="S39" s="1302"/>
      <c r="T39" s="1303"/>
      <c r="U39" s="1303"/>
      <c r="V39" s="1303"/>
      <c r="W39" s="1304"/>
      <c r="X39" s="685">
        <f>スコア!M40</f>
        <v>0</v>
      </c>
      <c r="Y39" s="188"/>
      <c r="Z39" s="273">
        <f>スコア!O40</f>
        <v>0</v>
      </c>
      <c r="AA39" s="189">
        <f t="shared" si="5"/>
        <v>0</v>
      </c>
      <c r="AB39" s="190"/>
      <c r="AC39" s="116"/>
      <c r="AD39" s="225"/>
      <c r="AE39" s="225"/>
      <c r="AG39" s="191">
        <f>SUMPRODUCT(AG40:AG42,AH40:AH42)</f>
        <v>3</v>
      </c>
      <c r="AH39" s="192">
        <f>重み!D39</f>
        <v>0</v>
      </c>
      <c r="AI39" s="191">
        <f>SUMPRODUCT(AI40:AI42,AJ40:AJ42)</f>
        <v>0</v>
      </c>
      <c r="AJ39" s="192">
        <f>重み!E39</f>
        <v>0</v>
      </c>
      <c r="AK39" s="166"/>
      <c r="AL39" s="116"/>
      <c r="AM39" s="145">
        <f>重み!M39</f>
        <v>0.3</v>
      </c>
      <c r="AN39" s="130"/>
      <c r="AO39" s="145">
        <f>重み!N39</f>
        <v>0</v>
      </c>
      <c r="BA39" s="757">
        <f t="shared" si="8"/>
        <v>0</v>
      </c>
      <c r="BR39" s="857"/>
      <c r="BS39" s="858"/>
      <c r="BT39" s="1160"/>
      <c r="BU39" s="1161"/>
      <c r="BV39" s="1233"/>
      <c r="BW39" s="1162"/>
      <c r="BX39" s="1163"/>
      <c r="BY39" s="859"/>
      <c r="BZ39" s="860"/>
      <c r="CA39" s="839"/>
      <c r="CB39" s="799"/>
    </row>
    <row r="40" spans="2:80" ht="14.25" hidden="1" customHeight="1" thickBot="1">
      <c r="B40" s="271"/>
      <c r="C40" s="1188"/>
      <c r="D40" s="274">
        <v>1</v>
      </c>
      <c r="E40" s="275" t="s">
        <v>421</v>
      </c>
      <c r="F40" s="1183"/>
      <c r="G40" s="1175"/>
      <c r="H40" s="1192"/>
      <c r="I40" s="793"/>
      <c r="J40" s="794"/>
      <c r="K40" s="794"/>
      <c r="L40" s="794"/>
      <c r="M40" s="794"/>
      <c r="N40" s="794"/>
      <c r="O40" s="794"/>
      <c r="P40" s="794"/>
      <c r="Q40" s="795"/>
      <c r="R40" s="796"/>
      <c r="S40" s="1302"/>
      <c r="T40" s="1303"/>
      <c r="U40" s="1303"/>
      <c r="V40" s="1303"/>
      <c r="W40" s="1305"/>
      <c r="X40" s="212">
        <f>スコア!M41</f>
        <v>0</v>
      </c>
      <c r="Y40" s="213"/>
      <c r="Z40" s="212">
        <f>スコア!O41</f>
        <v>0</v>
      </c>
      <c r="AA40" s="213">
        <f t="shared" si="5"/>
        <v>0</v>
      </c>
      <c r="AB40" s="190"/>
      <c r="AC40" s="116"/>
      <c r="AD40" s="214" t="e">
        <f>IF(#REF!="対象外",0,#REF!)</f>
        <v>#REF!</v>
      </c>
      <c r="AE40" s="215" t="e">
        <f>#REF!</f>
        <v>#REF!</v>
      </c>
      <c r="AG40" s="216">
        <f>X40</f>
        <v>0</v>
      </c>
      <c r="AH40" s="192">
        <f>重み!D40</f>
        <v>0</v>
      </c>
      <c r="AI40" s="216">
        <f>Z40</f>
        <v>0</v>
      </c>
      <c r="AJ40" s="192">
        <f>重み!E40</f>
        <v>0</v>
      </c>
      <c r="AK40" s="166"/>
      <c r="AL40" s="116"/>
      <c r="AM40" s="145">
        <f>重み!M40</f>
        <v>0.4</v>
      </c>
      <c r="AN40" s="130"/>
      <c r="AO40" s="145">
        <f>重み!N40</f>
        <v>0</v>
      </c>
      <c r="BA40" s="757">
        <f t="shared" si="8"/>
        <v>0</v>
      </c>
      <c r="BR40" s="848"/>
      <c r="BS40" s="849"/>
      <c r="BT40" s="1168"/>
      <c r="BU40" s="1157"/>
      <c r="BV40" s="1231"/>
      <c r="BW40" s="1158"/>
      <c r="BX40" s="1159"/>
      <c r="BY40" s="850"/>
      <c r="BZ40" s="851"/>
      <c r="CA40" s="852"/>
      <c r="CB40" s="1192"/>
    </row>
    <row r="41" spans="2:80" ht="27">
      <c r="B41" s="271"/>
      <c r="C41" s="1188"/>
      <c r="D41" s="208">
        <v>1</v>
      </c>
      <c r="E41" s="198" t="s">
        <v>422</v>
      </c>
      <c r="F41" s="1189"/>
      <c r="G41" s="1175"/>
      <c r="H41" s="1241">
        <f t="shared" ref="H41:H46" si="13">CB41-36</f>
        <v>29</v>
      </c>
      <c r="I41" s="1177" t="s">
        <v>741</v>
      </c>
      <c r="J41" s="1178" t="s">
        <v>741</v>
      </c>
      <c r="K41" s="1178" t="s">
        <v>713</v>
      </c>
      <c r="L41" s="1178" t="s">
        <v>713</v>
      </c>
      <c r="M41" s="1178" t="s">
        <v>713</v>
      </c>
      <c r="N41" s="1178" t="s">
        <v>741</v>
      </c>
      <c r="O41" s="1178" t="s">
        <v>741</v>
      </c>
      <c r="P41" s="1178" t="s">
        <v>741</v>
      </c>
      <c r="Q41" s="1179" t="s">
        <v>741</v>
      </c>
      <c r="R41" s="1180" t="s">
        <v>713</v>
      </c>
      <c r="S41" s="1302"/>
      <c r="T41" s="1303"/>
      <c r="U41" s="1303"/>
      <c r="V41" s="1303"/>
      <c r="W41" s="1305"/>
      <c r="X41" s="226">
        <f>スコア!M42</f>
        <v>3</v>
      </c>
      <c r="Y41" s="213"/>
      <c r="Z41" s="350">
        <f>スコア!O42</f>
        <v>3</v>
      </c>
      <c r="AA41" s="213">
        <f t="shared" si="5"/>
        <v>0</v>
      </c>
      <c r="AB41" s="190"/>
      <c r="AC41" s="116"/>
      <c r="AD41" s="227" t="e">
        <f>IF(#REF!="対象外",0,#REF!)</f>
        <v>#REF!</v>
      </c>
      <c r="AE41" s="228" t="e">
        <f>#REF!</f>
        <v>#REF!</v>
      </c>
      <c r="AG41" s="216">
        <f>X41</f>
        <v>3</v>
      </c>
      <c r="AH41" s="192">
        <f>重み!D41</f>
        <v>1</v>
      </c>
      <c r="AI41" s="216">
        <f>Z41</f>
        <v>3</v>
      </c>
      <c r="AJ41" s="192">
        <f>重み!E41</f>
        <v>0</v>
      </c>
      <c r="AK41" s="166"/>
      <c r="AL41" s="116"/>
      <c r="AM41" s="145">
        <f>重み!M41</f>
        <v>0.6</v>
      </c>
      <c r="AN41" s="130"/>
      <c r="AO41" s="145">
        <f>重み!N41</f>
        <v>0</v>
      </c>
      <c r="BA41" s="757">
        <f t="shared" si="8"/>
        <v>0</v>
      </c>
      <c r="BR41" s="840">
        <v>0</v>
      </c>
      <c r="BS41" s="841">
        <v>0</v>
      </c>
      <c r="BT41" s="842" t="s">
        <v>803</v>
      </c>
      <c r="BU41" s="843"/>
      <c r="BV41" s="1230" t="s">
        <v>761</v>
      </c>
      <c r="BW41" s="844" t="s">
        <v>804</v>
      </c>
      <c r="BX41" s="843"/>
      <c r="BY41" s="845" t="s">
        <v>805</v>
      </c>
      <c r="BZ41" s="846" t="str">
        <f>BV41</f>
        <v>★</v>
      </c>
      <c r="CA41" s="847" t="s">
        <v>806</v>
      </c>
      <c r="CB41" s="1176">
        <v>65</v>
      </c>
    </row>
    <row r="42" spans="2:80" ht="13.5" hidden="1" customHeight="1">
      <c r="B42" s="271"/>
      <c r="C42" s="1191"/>
      <c r="D42" s="274">
        <v>2</v>
      </c>
      <c r="E42" s="275" t="s">
        <v>217</v>
      </c>
      <c r="F42" s="1183"/>
      <c r="G42" s="1175"/>
      <c r="H42" s="1241">
        <f t="shared" si="13"/>
        <v>-36</v>
      </c>
      <c r="I42" s="793"/>
      <c r="J42" s="794"/>
      <c r="K42" s="794"/>
      <c r="L42" s="794"/>
      <c r="M42" s="794"/>
      <c r="N42" s="794"/>
      <c r="O42" s="794"/>
      <c r="P42" s="794"/>
      <c r="Q42" s="795"/>
      <c r="R42" s="796"/>
      <c r="S42" s="1302"/>
      <c r="T42" s="1303"/>
      <c r="U42" s="1303"/>
      <c r="V42" s="1303"/>
      <c r="W42" s="1305"/>
      <c r="X42" s="226">
        <f>スコア!M43</f>
        <v>0</v>
      </c>
      <c r="Y42" s="213"/>
      <c r="Z42" s="252">
        <f>スコア!O43</f>
        <v>0</v>
      </c>
      <c r="AA42" s="213"/>
      <c r="AB42" s="190"/>
      <c r="AC42" s="116"/>
      <c r="AD42" s="227" t="e">
        <f>#REF!</f>
        <v>#REF!</v>
      </c>
      <c r="AE42" s="228"/>
      <c r="AG42" s="216">
        <f>X42</f>
        <v>0</v>
      </c>
      <c r="AH42" s="192">
        <f>重み!D42</f>
        <v>0</v>
      </c>
      <c r="AI42" s="216">
        <f>Z42</f>
        <v>0</v>
      </c>
      <c r="AJ42" s="192">
        <f>重み!E42</f>
        <v>0</v>
      </c>
      <c r="AK42" s="166"/>
      <c r="AL42" s="116"/>
      <c r="AM42" s="145">
        <f>重み!M42</f>
        <v>0</v>
      </c>
      <c r="AN42" s="130"/>
      <c r="AO42" s="145">
        <f>重み!N42</f>
        <v>0</v>
      </c>
      <c r="BA42" s="757">
        <f t="shared" si="8"/>
        <v>0</v>
      </c>
      <c r="BR42" s="848"/>
      <c r="BS42" s="849"/>
      <c r="BT42" s="1168"/>
      <c r="BU42" s="1157"/>
      <c r="BV42" s="1231"/>
      <c r="BW42" s="1158"/>
      <c r="BX42" s="1159"/>
      <c r="BY42" s="850"/>
      <c r="BZ42" s="851"/>
      <c r="CA42" s="852"/>
      <c r="CB42" s="1192"/>
    </row>
    <row r="43" spans="2:80" ht="27">
      <c r="B43" s="278"/>
      <c r="C43" s="196">
        <v>3.3</v>
      </c>
      <c r="D43" s="242" t="s">
        <v>218</v>
      </c>
      <c r="E43" s="242"/>
      <c r="F43" s="279"/>
      <c r="G43" s="1175"/>
      <c r="H43" s="1241">
        <f t="shared" si="13"/>
        <v>30</v>
      </c>
      <c r="I43" s="1177" t="s">
        <v>741</v>
      </c>
      <c r="J43" s="1178" t="s">
        <v>741</v>
      </c>
      <c r="K43" s="1178" t="s">
        <v>713</v>
      </c>
      <c r="L43" s="1178" t="s">
        <v>713</v>
      </c>
      <c r="M43" s="1178" t="s">
        <v>713</v>
      </c>
      <c r="N43" s="1178" t="s">
        <v>741</v>
      </c>
      <c r="O43" s="1178" t="s">
        <v>741</v>
      </c>
      <c r="P43" s="1178" t="s">
        <v>741</v>
      </c>
      <c r="Q43" s="1179" t="s">
        <v>741</v>
      </c>
      <c r="R43" s="1180" t="s">
        <v>1048</v>
      </c>
      <c r="S43" s="1302"/>
      <c r="T43" s="1303"/>
      <c r="U43" s="1303"/>
      <c r="V43" s="1303"/>
      <c r="W43" s="1305"/>
      <c r="X43" s="252">
        <f>スコア!M44</f>
        <v>3</v>
      </c>
      <c r="Y43" s="188"/>
      <c r="Z43" s="252">
        <f>スコア!O44</f>
        <v>3</v>
      </c>
      <c r="AA43" s="189">
        <f t="shared" ref="AA43:AA106" si="14">AJ43</f>
        <v>0</v>
      </c>
      <c r="AB43" s="190"/>
      <c r="AC43" s="116"/>
      <c r="AD43" s="227" t="e">
        <f>IF(#REF!="対象外",0,#REF!)</f>
        <v>#REF!</v>
      </c>
      <c r="AE43" s="228" t="e">
        <f>#REF!</f>
        <v>#REF!</v>
      </c>
      <c r="AG43" s="280">
        <f>X43</f>
        <v>3</v>
      </c>
      <c r="AH43" s="192">
        <f>重み!D43</f>
        <v>0.2142857142857143</v>
      </c>
      <c r="AI43" s="280">
        <f>Z43</f>
        <v>3</v>
      </c>
      <c r="AJ43" s="192">
        <f>重み!E43</f>
        <v>0</v>
      </c>
      <c r="AK43" s="166"/>
      <c r="AL43" s="116"/>
      <c r="AM43" s="145">
        <f>重み!M43</f>
        <v>0.15</v>
      </c>
      <c r="AN43" s="130"/>
      <c r="AO43" s="145">
        <f>重み!N43</f>
        <v>0</v>
      </c>
      <c r="BA43" s="757">
        <f t="shared" si="8"/>
        <v>0</v>
      </c>
      <c r="BR43" s="840">
        <v>0</v>
      </c>
      <c r="BS43" s="841">
        <v>0</v>
      </c>
      <c r="BT43" s="842" t="s">
        <v>807</v>
      </c>
      <c r="BU43" s="843"/>
      <c r="BV43" s="1230" t="s">
        <v>761</v>
      </c>
      <c r="BW43" s="844" t="s">
        <v>808</v>
      </c>
      <c r="BX43" s="843"/>
      <c r="BY43" s="845" t="s">
        <v>809</v>
      </c>
      <c r="BZ43" s="846" t="str">
        <f>BV43</f>
        <v>★</v>
      </c>
      <c r="CA43" s="847" t="s">
        <v>810</v>
      </c>
      <c r="CB43" s="1176">
        <v>66</v>
      </c>
    </row>
    <row r="44" spans="2:80" ht="13.5" hidden="1" customHeight="1">
      <c r="B44" s="278"/>
      <c r="C44" s="1181"/>
      <c r="D44" s="274">
        <v>1</v>
      </c>
      <c r="E44" s="275" t="s">
        <v>219</v>
      </c>
      <c r="F44" s="1183"/>
      <c r="G44" s="1175"/>
      <c r="H44" s="1241">
        <f t="shared" si="13"/>
        <v>-36</v>
      </c>
      <c r="I44" s="793"/>
      <c r="J44" s="794"/>
      <c r="K44" s="794"/>
      <c r="L44" s="794"/>
      <c r="M44" s="794"/>
      <c r="N44" s="794"/>
      <c r="O44" s="794"/>
      <c r="P44" s="794"/>
      <c r="Q44" s="795"/>
      <c r="R44" s="796"/>
      <c r="S44" s="1302"/>
      <c r="T44" s="1303"/>
      <c r="U44" s="1303"/>
      <c r="V44" s="1303"/>
      <c r="W44" s="1305"/>
      <c r="X44" s="226">
        <f>スコア!M45</f>
        <v>0</v>
      </c>
      <c r="Y44" s="213"/>
      <c r="Z44" s="226">
        <f>スコア!O45</f>
        <v>0</v>
      </c>
      <c r="AA44" s="213">
        <f t="shared" si="14"/>
        <v>0</v>
      </c>
      <c r="AB44" s="190"/>
      <c r="AC44" s="116"/>
      <c r="AD44" s="227"/>
      <c r="AE44" s="228"/>
      <c r="AH44" s="192">
        <f>重み!D44</f>
        <v>0</v>
      </c>
      <c r="AJ44" s="192">
        <f>重み!E44</f>
        <v>0</v>
      </c>
      <c r="AK44" s="166"/>
      <c r="AL44" s="116"/>
      <c r="AM44" s="145">
        <f>重み!M44</f>
        <v>0</v>
      </c>
      <c r="AN44" s="130"/>
      <c r="AO44" s="145">
        <f>重み!N44</f>
        <v>0</v>
      </c>
      <c r="BA44" s="757">
        <f t="shared" si="8"/>
        <v>0</v>
      </c>
      <c r="BR44" s="848"/>
      <c r="BS44" s="849"/>
      <c r="BT44" s="1168"/>
      <c r="BU44" s="1157"/>
      <c r="BV44" s="1231"/>
      <c r="BW44" s="1158"/>
      <c r="BX44" s="1159"/>
      <c r="BY44" s="850"/>
      <c r="BZ44" s="851"/>
      <c r="CA44" s="852"/>
      <c r="CB44" s="1184"/>
    </row>
    <row r="45" spans="2:80" ht="13.5" hidden="1" customHeight="1">
      <c r="B45" s="278"/>
      <c r="C45" s="1182"/>
      <c r="D45" s="274">
        <v>2</v>
      </c>
      <c r="E45" s="275" t="s">
        <v>220</v>
      </c>
      <c r="F45" s="1183"/>
      <c r="G45" s="1175"/>
      <c r="H45" s="1241">
        <f t="shared" si="13"/>
        <v>-36</v>
      </c>
      <c r="I45" s="793"/>
      <c r="J45" s="794"/>
      <c r="K45" s="794"/>
      <c r="L45" s="794"/>
      <c r="M45" s="794"/>
      <c r="N45" s="794"/>
      <c r="O45" s="794"/>
      <c r="P45" s="794"/>
      <c r="Q45" s="795"/>
      <c r="R45" s="796"/>
      <c r="S45" s="1302"/>
      <c r="T45" s="1303"/>
      <c r="U45" s="1303"/>
      <c r="V45" s="1303"/>
      <c r="W45" s="1305"/>
      <c r="X45" s="226">
        <f>スコア!M46</f>
        <v>0</v>
      </c>
      <c r="Y45" s="213"/>
      <c r="Z45" s="226">
        <f>スコア!O46</f>
        <v>0</v>
      </c>
      <c r="AA45" s="213">
        <f t="shared" si="14"/>
        <v>0</v>
      </c>
      <c r="AB45" s="190"/>
      <c r="AC45" s="116"/>
      <c r="AD45" s="227"/>
      <c r="AE45" s="228"/>
      <c r="AH45" s="192">
        <f>重み!D45</f>
        <v>0</v>
      </c>
      <c r="AJ45" s="192">
        <f>重み!E45</f>
        <v>0</v>
      </c>
      <c r="AK45" s="166"/>
      <c r="AL45" s="116"/>
      <c r="AM45" s="145">
        <f>重み!M45</f>
        <v>0</v>
      </c>
      <c r="AN45" s="130"/>
      <c r="AO45" s="145">
        <f>重み!N45</f>
        <v>0</v>
      </c>
      <c r="BA45" s="757">
        <f t="shared" si="8"/>
        <v>0</v>
      </c>
      <c r="BR45" s="848"/>
      <c r="BS45" s="849"/>
      <c r="BT45" s="1168"/>
      <c r="BU45" s="1157"/>
      <c r="BV45" s="1231"/>
      <c r="BW45" s="1158"/>
      <c r="BX45" s="1159"/>
      <c r="BY45" s="850"/>
      <c r="BZ45" s="851"/>
      <c r="CA45" s="852"/>
      <c r="CB45" s="1184"/>
    </row>
    <row r="46" spans="2:80" ht="27.75" thickBot="1">
      <c r="B46" s="281"/>
      <c r="C46" s="230">
        <v>3.4</v>
      </c>
      <c r="D46" s="1308" t="s">
        <v>221</v>
      </c>
      <c r="E46" s="1392"/>
      <c r="F46" s="1189"/>
      <c r="G46" s="1175"/>
      <c r="H46" s="1241">
        <f t="shared" si="13"/>
        <v>32</v>
      </c>
      <c r="I46" s="1177" t="s">
        <v>741</v>
      </c>
      <c r="J46" s="1178" t="s">
        <v>741</v>
      </c>
      <c r="K46" s="1178" t="s">
        <v>741</v>
      </c>
      <c r="L46" s="1178" t="s">
        <v>713</v>
      </c>
      <c r="M46" s="1178" t="s">
        <v>713</v>
      </c>
      <c r="N46" s="1178" t="s">
        <v>741</v>
      </c>
      <c r="O46" s="1178" t="s">
        <v>741</v>
      </c>
      <c r="P46" s="1178" t="s">
        <v>741</v>
      </c>
      <c r="Q46" s="1179" t="s">
        <v>741</v>
      </c>
      <c r="R46" s="1180" t="s">
        <v>1048</v>
      </c>
      <c r="S46" s="1302"/>
      <c r="T46" s="1303"/>
      <c r="U46" s="1303"/>
      <c r="V46" s="1303"/>
      <c r="W46" s="1305"/>
      <c r="X46" s="231">
        <f>スコア!M47</f>
        <v>3</v>
      </c>
      <c r="Y46" s="213"/>
      <c r="Z46" s="231">
        <f>スコア!O47</f>
        <v>3</v>
      </c>
      <c r="AA46" s="213">
        <f t="shared" si="14"/>
        <v>0</v>
      </c>
      <c r="AB46" s="190"/>
      <c r="AC46" s="116"/>
      <c r="AD46" s="220" t="e">
        <f>IF(#REF!="対象外",0,#REF!)</f>
        <v>#REF!</v>
      </c>
      <c r="AE46" s="221" t="e">
        <f>#REF!</f>
        <v>#REF!</v>
      </c>
      <c r="AG46" s="216">
        <f>X46</f>
        <v>3</v>
      </c>
      <c r="AH46" s="192">
        <f>重み!D46</f>
        <v>0.35714285714285715</v>
      </c>
      <c r="AI46" s="216">
        <f>Z46</f>
        <v>3</v>
      </c>
      <c r="AJ46" s="192">
        <f>重み!E46</f>
        <v>0</v>
      </c>
      <c r="AK46" s="166"/>
      <c r="AL46" s="116"/>
      <c r="AM46" s="145">
        <f>重み!M46</f>
        <v>0.25</v>
      </c>
      <c r="AN46" s="130"/>
      <c r="AO46" s="145">
        <f>重み!N46</f>
        <v>0</v>
      </c>
      <c r="BA46" s="757">
        <f t="shared" si="8"/>
        <v>0</v>
      </c>
      <c r="BR46" s="840">
        <v>0</v>
      </c>
      <c r="BS46" s="841">
        <v>0</v>
      </c>
      <c r="BT46" s="842" t="s">
        <v>811</v>
      </c>
      <c r="BU46" s="843"/>
      <c r="BV46" s="1230" t="s">
        <v>761</v>
      </c>
      <c r="BW46" s="844" t="s">
        <v>812</v>
      </c>
      <c r="BX46" s="843"/>
      <c r="BY46" s="845" t="s">
        <v>813</v>
      </c>
      <c r="BZ46" s="846" t="str">
        <f>BV46</f>
        <v>★</v>
      </c>
      <c r="CA46" s="855" t="s">
        <v>814</v>
      </c>
      <c r="CB46" s="1176">
        <v>68</v>
      </c>
    </row>
    <row r="47" spans="2:80">
      <c r="B47" s="316">
        <v>4</v>
      </c>
      <c r="C47" s="232" t="s">
        <v>222</v>
      </c>
      <c r="D47" s="337"/>
      <c r="E47" s="1185"/>
      <c r="F47" s="1186"/>
      <c r="G47" s="1175"/>
      <c r="H47" s="798"/>
      <c r="I47" s="784"/>
      <c r="J47" s="785"/>
      <c r="K47" s="785"/>
      <c r="L47" s="785"/>
      <c r="M47" s="785"/>
      <c r="N47" s="785"/>
      <c r="O47" s="785"/>
      <c r="P47" s="785"/>
      <c r="Q47" s="786"/>
      <c r="R47" s="787"/>
      <c r="S47" s="234"/>
      <c r="T47" s="235"/>
      <c r="U47" s="235"/>
      <c r="V47" s="235"/>
      <c r="W47" s="236"/>
      <c r="X47" s="237">
        <f>スコア!M48</f>
        <v>3.5</v>
      </c>
      <c r="Y47" s="238"/>
      <c r="Z47" s="187">
        <f>スコア!O48</f>
        <v>0</v>
      </c>
      <c r="AA47" s="239">
        <f t="shared" si="14"/>
        <v>0</v>
      </c>
      <c r="AB47" s="240">
        <f>ROUNDDOWN(AK47,1)</f>
        <v>3.5</v>
      </c>
      <c r="AC47" s="116"/>
      <c r="AD47" s="241"/>
      <c r="AE47" s="241"/>
      <c r="AG47" s="191">
        <f>AG48*AH48+AG53*AH53+AG58*AH58</f>
        <v>3.5</v>
      </c>
      <c r="AH47" s="192">
        <f>重み!D47</f>
        <v>0.25</v>
      </c>
      <c r="AI47" s="191">
        <f>AI48*AJ48+AI53*AJ53+AI58*AJ58</f>
        <v>0</v>
      </c>
      <c r="AJ47" s="193">
        <f>SUM(AJ48,AJ53,AJ58)</f>
        <v>0</v>
      </c>
      <c r="AK47" s="166">
        <f>IF(AI47=0,AG47,IF(AG47=0,AI47,AG47*AM$6+AI47*AO$6))</f>
        <v>3.5</v>
      </c>
      <c r="AL47" s="116"/>
      <c r="AM47" s="145">
        <f>重み!M47</f>
        <v>0.25</v>
      </c>
      <c r="AN47" s="130"/>
      <c r="AO47" s="194">
        <f>SUM(AO48,AO53,AO58)</f>
        <v>0</v>
      </c>
      <c r="AQ47" s="728">
        <v>3</v>
      </c>
      <c r="AR47" s="728"/>
      <c r="AS47" s="728"/>
      <c r="AT47" s="728"/>
      <c r="AU47" s="728"/>
      <c r="AV47" s="728">
        <v>0</v>
      </c>
      <c r="AW47" s="728"/>
      <c r="AX47" s="728"/>
      <c r="AY47" s="728"/>
      <c r="AZ47" s="728"/>
      <c r="BA47" s="725">
        <f t="shared" si="8"/>
        <v>3</v>
      </c>
      <c r="BB47" s="430">
        <f>Y47</f>
        <v>0</v>
      </c>
      <c r="BC47" s="240"/>
      <c r="BE47" s="724">
        <f>IF(BG47=0,0,SUMPRODUCT($BH$7:$BQ$7,AQ47:AZ47)/BG47)</f>
        <v>3</v>
      </c>
      <c r="BG47" s="723">
        <f>SUMPRODUCT($BH$7:$BQ$7,BH47:BQ47)</f>
        <v>1</v>
      </c>
      <c r="BH47" s="709">
        <f t="shared" ref="BH47:BQ47" si="15">IF(AQ47&gt;0,1,0)</f>
        <v>1</v>
      </c>
      <c r="BI47" s="709">
        <f t="shared" si="15"/>
        <v>0</v>
      </c>
      <c r="BJ47" s="709">
        <f t="shared" si="15"/>
        <v>0</v>
      </c>
      <c r="BK47" s="709">
        <f t="shared" si="15"/>
        <v>0</v>
      </c>
      <c r="BL47" s="709">
        <f t="shared" si="15"/>
        <v>0</v>
      </c>
      <c r="BM47" s="709">
        <f t="shared" si="15"/>
        <v>0</v>
      </c>
      <c r="BN47" s="709">
        <f t="shared" si="15"/>
        <v>0</v>
      </c>
      <c r="BO47" s="709">
        <f t="shared" si="15"/>
        <v>0</v>
      </c>
      <c r="BP47" s="709">
        <f t="shared" si="15"/>
        <v>0</v>
      </c>
      <c r="BQ47" s="709">
        <f t="shared" si="15"/>
        <v>0</v>
      </c>
      <c r="BR47" s="830"/>
      <c r="BS47" s="831"/>
      <c r="BT47" s="1164"/>
      <c r="BU47" s="1165"/>
      <c r="BV47" s="1229"/>
      <c r="BW47" s="1166"/>
      <c r="BX47" s="1167"/>
      <c r="BY47" s="832"/>
      <c r="BZ47" s="833"/>
      <c r="CA47" s="834"/>
      <c r="CB47" s="798"/>
    </row>
    <row r="48" spans="2:80" ht="14.25" thickBot="1">
      <c r="B48" s="195"/>
      <c r="C48" s="196">
        <v>4.0999999999999996</v>
      </c>
      <c r="D48" s="242" t="s">
        <v>223</v>
      </c>
      <c r="E48" s="242"/>
      <c r="F48" s="279"/>
      <c r="G48" s="1175"/>
      <c r="H48" s="788"/>
      <c r="I48" s="789"/>
      <c r="J48" s="790"/>
      <c r="K48" s="790"/>
      <c r="L48" s="790"/>
      <c r="M48" s="790"/>
      <c r="N48" s="790"/>
      <c r="O48" s="790"/>
      <c r="P48" s="790"/>
      <c r="Q48" s="791"/>
      <c r="R48" s="792"/>
      <c r="S48" s="184"/>
      <c r="T48" s="185"/>
      <c r="U48" s="185"/>
      <c r="V48" s="185"/>
      <c r="W48" s="186"/>
      <c r="X48" s="272">
        <f>スコア!M49</f>
        <v>4</v>
      </c>
      <c r="Y48" s="188"/>
      <c r="Z48" s="273">
        <f>スコア!O49</f>
        <v>0</v>
      </c>
      <c r="AA48" s="189">
        <f t="shared" si="14"/>
        <v>0</v>
      </c>
      <c r="AB48" s="190"/>
      <c r="AC48" s="116"/>
      <c r="AD48" s="206"/>
      <c r="AE48" s="206"/>
      <c r="AG48" s="191">
        <f>SUMPRODUCT(AG49:AG52,AH49:AH52)</f>
        <v>4</v>
      </c>
      <c r="AH48" s="192">
        <f>重み!D48</f>
        <v>0.5</v>
      </c>
      <c r="AI48" s="191">
        <f>SUMPRODUCT(AI49:AI52,AJ49:AJ52)</f>
        <v>0</v>
      </c>
      <c r="AJ48" s="192">
        <f>重み!E48</f>
        <v>0</v>
      </c>
      <c r="AK48" s="166"/>
      <c r="AL48" s="116"/>
      <c r="AM48" s="145">
        <f>重み!M48</f>
        <v>0.5</v>
      </c>
      <c r="AN48" s="130"/>
      <c r="AO48" s="145">
        <f>重み!N48</f>
        <v>0</v>
      </c>
      <c r="BR48" s="835"/>
      <c r="BS48" s="836"/>
      <c r="BT48" s="1160"/>
      <c r="BU48" s="1161"/>
      <c r="BV48" s="1232"/>
      <c r="BW48" s="1162"/>
      <c r="BX48" s="1163"/>
      <c r="BY48" s="837"/>
      <c r="BZ48" s="838"/>
      <c r="CA48" s="839"/>
      <c r="CB48" s="788"/>
    </row>
    <row r="49" spans="2:80" ht="27.75" thickBot="1">
      <c r="B49" s="195"/>
      <c r="C49" s="1188"/>
      <c r="D49" s="208">
        <v>1</v>
      </c>
      <c r="E49" s="198" t="s">
        <v>224</v>
      </c>
      <c r="F49" s="1189"/>
      <c r="G49" s="1175"/>
      <c r="H49" s="1241">
        <f t="shared" ref="H49" si="16">CB49-36</f>
        <v>33</v>
      </c>
      <c r="I49" s="1177" t="s">
        <v>741</v>
      </c>
      <c r="J49" s="1178" t="s">
        <v>741</v>
      </c>
      <c r="K49" s="1178" t="s">
        <v>741</v>
      </c>
      <c r="L49" s="1178" t="s">
        <v>741</v>
      </c>
      <c r="M49" s="1178" t="s">
        <v>741</v>
      </c>
      <c r="N49" s="1178" t="s">
        <v>741</v>
      </c>
      <c r="O49" s="1178" t="s">
        <v>741</v>
      </c>
      <c r="P49" s="1178" t="s">
        <v>741</v>
      </c>
      <c r="Q49" s="1179" t="s">
        <v>741</v>
      </c>
      <c r="R49" s="1180" t="s">
        <v>713</v>
      </c>
      <c r="S49" s="1302"/>
      <c r="T49" s="1303"/>
      <c r="U49" s="1303"/>
      <c r="V49" s="1303"/>
      <c r="W49" s="1305"/>
      <c r="X49" s="212">
        <f>スコア!M50</f>
        <v>4</v>
      </c>
      <c r="Y49" s="213"/>
      <c r="Z49" s="212">
        <f>スコア!O50</f>
        <v>3</v>
      </c>
      <c r="AA49" s="213">
        <f t="shared" si="14"/>
        <v>0</v>
      </c>
      <c r="AB49" s="190"/>
      <c r="AC49" s="116"/>
      <c r="AD49" s="214" t="e">
        <f>IF(#REF!="対象外",0,#REF!)</f>
        <v>#REF!</v>
      </c>
      <c r="AE49" s="215" t="e">
        <f>#REF!</f>
        <v>#REF!</v>
      </c>
      <c r="AG49" s="216">
        <f>X49</f>
        <v>4</v>
      </c>
      <c r="AH49" s="192">
        <f>重み!D49</f>
        <v>1</v>
      </c>
      <c r="AI49" s="216">
        <f>Z49</f>
        <v>3</v>
      </c>
      <c r="AJ49" s="192">
        <f>重み!E49</f>
        <v>0</v>
      </c>
      <c r="AK49" s="166"/>
      <c r="AL49" s="116"/>
      <c r="AM49" s="145">
        <f>重み!M49</f>
        <v>0.33333333333333331</v>
      </c>
      <c r="AN49" s="130"/>
      <c r="AO49" s="145">
        <f>重み!N49</f>
        <v>0</v>
      </c>
      <c r="BR49" s="840">
        <v>0</v>
      </c>
      <c r="BS49" s="841">
        <v>0</v>
      </c>
      <c r="BT49" s="842" t="s">
        <v>815</v>
      </c>
      <c r="BU49" s="843"/>
      <c r="BV49" s="1230" t="s">
        <v>761</v>
      </c>
      <c r="BW49" s="844" t="s">
        <v>816</v>
      </c>
      <c r="BX49" s="843"/>
      <c r="BY49" s="845" t="s">
        <v>817</v>
      </c>
      <c r="BZ49" s="846" t="str">
        <f>BV49</f>
        <v>★</v>
      </c>
      <c r="CA49" s="847" t="s">
        <v>818</v>
      </c>
      <c r="CB49" s="1176">
        <v>69</v>
      </c>
    </row>
    <row r="50" spans="2:80" ht="14.25" hidden="1" thickBot="1">
      <c r="B50" s="195"/>
      <c r="C50" s="1188"/>
      <c r="D50" s="274">
        <v>2</v>
      </c>
      <c r="E50" s="275" t="s">
        <v>225</v>
      </c>
      <c r="F50" s="1183"/>
      <c r="G50" s="1175"/>
      <c r="H50" s="1192"/>
      <c r="I50" s="793"/>
      <c r="J50" s="794"/>
      <c r="K50" s="794"/>
      <c r="L50" s="794"/>
      <c r="M50" s="794"/>
      <c r="N50" s="794"/>
      <c r="O50" s="794"/>
      <c r="P50" s="794"/>
      <c r="Q50" s="795"/>
      <c r="R50" s="796"/>
      <c r="S50" s="1302"/>
      <c r="T50" s="1303"/>
      <c r="U50" s="1303"/>
      <c r="V50" s="1303"/>
      <c r="W50" s="1305"/>
      <c r="X50" s="219">
        <f>スコア!M51</f>
        <v>0</v>
      </c>
      <c r="Y50" s="213"/>
      <c r="Z50" s="219">
        <f>スコア!O51</f>
        <v>0</v>
      </c>
      <c r="AA50" s="213">
        <f t="shared" si="14"/>
        <v>0</v>
      </c>
      <c r="AB50" s="190"/>
      <c r="AC50" s="116"/>
      <c r="AD50" s="227" t="e">
        <f>#REF!</f>
        <v>#REF!</v>
      </c>
      <c r="AE50" s="228" t="e">
        <f>#REF!</f>
        <v>#REF!</v>
      </c>
      <c r="AG50" s="216">
        <f>X50</f>
        <v>0</v>
      </c>
      <c r="AH50" s="192">
        <f>重み!D50</f>
        <v>0</v>
      </c>
      <c r="AI50" s="216">
        <f>Z50</f>
        <v>0</v>
      </c>
      <c r="AJ50" s="192">
        <f>重み!E50</f>
        <v>0</v>
      </c>
      <c r="AK50" s="166"/>
      <c r="AL50" s="116"/>
      <c r="AM50" s="145">
        <f>重み!M50</f>
        <v>0</v>
      </c>
      <c r="AN50" s="130"/>
      <c r="AO50" s="145">
        <f>重み!N50</f>
        <v>0</v>
      </c>
      <c r="BR50" s="848"/>
      <c r="BS50" s="849"/>
      <c r="BT50" s="1168"/>
      <c r="BU50" s="1157"/>
      <c r="BV50" s="1231"/>
      <c r="BW50" s="1158"/>
      <c r="BX50" s="1159"/>
      <c r="BY50" s="850"/>
      <c r="BZ50" s="851"/>
      <c r="CA50" s="852"/>
      <c r="CB50" s="1192"/>
    </row>
    <row r="51" spans="2:80" ht="14.25" hidden="1" customHeight="1" thickBot="1">
      <c r="B51" s="195"/>
      <c r="C51" s="1188"/>
      <c r="D51" s="274">
        <v>3</v>
      </c>
      <c r="E51" s="275" t="s">
        <v>226</v>
      </c>
      <c r="F51" s="1183"/>
      <c r="G51" s="1175"/>
      <c r="H51" s="1192"/>
      <c r="I51" s="793"/>
      <c r="J51" s="794"/>
      <c r="K51" s="794"/>
      <c r="L51" s="794"/>
      <c r="M51" s="794"/>
      <c r="N51" s="794"/>
      <c r="O51" s="794"/>
      <c r="P51" s="794"/>
      <c r="Q51" s="795"/>
      <c r="R51" s="796"/>
      <c r="S51" s="1302"/>
      <c r="T51" s="1303"/>
      <c r="U51" s="1303"/>
      <c r="V51" s="1303"/>
      <c r="W51" s="1305"/>
      <c r="X51" s="226">
        <f>スコア!M52</f>
        <v>0</v>
      </c>
      <c r="Y51" s="213"/>
      <c r="Z51" s="226">
        <f>スコア!O52</f>
        <v>0</v>
      </c>
      <c r="AA51" s="213">
        <f t="shared" si="14"/>
        <v>0</v>
      </c>
      <c r="AB51" s="190"/>
      <c r="AC51" s="116"/>
      <c r="AD51" s="227" t="e">
        <f>IF(#REF!="対象外",0,#REF!)</f>
        <v>#REF!</v>
      </c>
      <c r="AE51" s="228" t="e">
        <f>#REF!</f>
        <v>#REF!</v>
      </c>
      <c r="AG51" s="216">
        <f>X51</f>
        <v>0</v>
      </c>
      <c r="AH51" s="192">
        <f>重み!D51</f>
        <v>0</v>
      </c>
      <c r="AI51" s="216">
        <f>Z51</f>
        <v>0</v>
      </c>
      <c r="AJ51" s="192">
        <f>重み!E51</f>
        <v>0</v>
      </c>
      <c r="AK51" s="166"/>
      <c r="AL51" s="116"/>
      <c r="AM51" s="145">
        <f>重み!M51</f>
        <v>0.33333333333333331</v>
      </c>
      <c r="AN51" s="130"/>
      <c r="AO51" s="145">
        <f>重み!N51</f>
        <v>0</v>
      </c>
      <c r="BR51" s="848"/>
      <c r="BS51" s="849"/>
      <c r="BT51" s="1168"/>
      <c r="BU51" s="1157"/>
      <c r="BV51" s="1231"/>
      <c r="BW51" s="1158"/>
      <c r="BX51" s="1159"/>
      <c r="BY51" s="850"/>
      <c r="BZ51" s="851"/>
      <c r="CA51" s="852"/>
      <c r="CB51" s="1192"/>
    </row>
    <row r="52" spans="2:80" ht="14.25" hidden="1" customHeight="1" thickBot="1">
      <c r="B52" s="195"/>
      <c r="C52" s="1191"/>
      <c r="D52" s="274">
        <v>4</v>
      </c>
      <c r="E52" s="275" t="s">
        <v>227</v>
      </c>
      <c r="F52" s="1183"/>
      <c r="G52" s="1175"/>
      <c r="H52" s="1184"/>
      <c r="I52" s="793"/>
      <c r="J52" s="794"/>
      <c r="K52" s="794"/>
      <c r="L52" s="794"/>
      <c r="M52" s="794"/>
      <c r="N52" s="794"/>
      <c r="O52" s="794"/>
      <c r="P52" s="794"/>
      <c r="Q52" s="795"/>
      <c r="R52" s="796"/>
      <c r="S52" s="1302"/>
      <c r="T52" s="1303"/>
      <c r="U52" s="1303"/>
      <c r="V52" s="1303"/>
      <c r="W52" s="1305"/>
      <c r="X52" s="219">
        <f>スコア!M53</f>
        <v>0</v>
      </c>
      <c r="Y52" s="213"/>
      <c r="Z52" s="219">
        <f>スコア!O53</f>
        <v>0</v>
      </c>
      <c r="AA52" s="213">
        <f t="shared" si="14"/>
        <v>0</v>
      </c>
      <c r="AB52" s="190"/>
      <c r="AC52" s="116"/>
      <c r="AD52" s="220" t="e">
        <f>IF(#REF!="対象外",0,#REF!)</f>
        <v>#REF!</v>
      </c>
      <c r="AE52" s="221" t="e">
        <f>#REF!</f>
        <v>#REF!</v>
      </c>
      <c r="AG52" s="216">
        <f>X52</f>
        <v>0</v>
      </c>
      <c r="AH52" s="192">
        <f>重み!D52</f>
        <v>0</v>
      </c>
      <c r="AI52" s="216">
        <f>Z52</f>
        <v>0</v>
      </c>
      <c r="AJ52" s="192">
        <f>重み!E52</f>
        <v>0</v>
      </c>
      <c r="AK52" s="166"/>
      <c r="AL52" s="116"/>
      <c r="AM52" s="145">
        <f>重み!M52</f>
        <v>0.33333333333333331</v>
      </c>
      <c r="AN52" s="130"/>
      <c r="AO52" s="145">
        <f>重み!N52</f>
        <v>0</v>
      </c>
      <c r="BR52" s="848"/>
      <c r="BS52" s="849"/>
      <c r="BT52" s="1168"/>
      <c r="BU52" s="1157"/>
      <c r="BV52" s="1231"/>
      <c r="BW52" s="1158"/>
      <c r="BX52" s="1159"/>
      <c r="BY52" s="850"/>
      <c r="BZ52" s="851"/>
      <c r="CA52" s="852"/>
      <c r="CB52" s="1184"/>
    </row>
    <row r="53" spans="2:80" ht="14.25" thickBot="1">
      <c r="B53" s="271"/>
      <c r="C53" s="196">
        <v>4.2</v>
      </c>
      <c r="D53" s="242" t="s">
        <v>228</v>
      </c>
      <c r="E53" s="1185"/>
      <c r="F53" s="1189"/>
      <c r="G53" s="1175"/>
      <c r="H53" s="788"/>
      <c r="I53" s="789"/>
      <c r="J53" s="790"/>
      <c r="K53" s="790"/>
      <c r="L53" s="790"/>
      <c r="M53" s="790"/>
      <c r="N53" s="790"/>
      <c r="O53" s="790"/>
      <c r="P53" s="790"/>
      <c r="Q53" s="791"/>
      <c r="R53" s="792"/>
      <c r="S53" s="184"/>
      <c r="T53" s="185"/>
      <c r="U53" s="185"/>
      <c r="V53" s="185"/>
      <c r="W53" s="186"/>
      <c r="X53" s="272">
        <f>スコア!M54</f>
        <v>3</v>
      </c>
      <c r="Y53" s="188"/>
      <c r="Z53" s="273">
        <f>スコア!O54</f>
        <v>0</v>
      </c>
      <c r="AA53" s="189">
        <f t="shared" si="14"/>
        <v>0</v>
      </c>
      <c r="AB53" s="190"/>
      <c r="AC53" s="116"/>
      <c r="AD53" s="225"/>
      <c r="AE53" s="225"/>
      <c r="AG53" s="191">
        <f>SUMPRODUCT(AG54:AG57,AH54:AH57)</f>
        <v>3</v>
      </c>
      <c r="AH53" s="192">
        <f>重み!D53</f>
        <v>0.3</v>
      </c>
      <c r="AI53" s="191">
        <f>SUMPRODUCT(AI54:AI57,AJ54:AJ57)</f>
        <v>0</v>
      </c>
      <c r="AJ53" s="192">
        <f>重み!E53</f>
        <v>0</v>
      </c>
      <c r="AK53" s="166"/>
      <c r="AL53" s="116"/>
      <c r="AM53" s="145">
        <f>重み!M53</f>
        <v>0.3</v>
      </c>
      <c r="AN53" s="130"/>
      <c r="AO53" s="145">
        <f>重み!N53</f>
        <v>0</v>
      </c>
      <c r="BR53" s="835"/>
      <c r="BS53" s="836"/>
      <c r="BT53" s="1160"/>
      <c r="BU53" s="1161"/>
      <c r="BV53" s="1232"/>
      <c r="BW53" s="1162"/>
      <c r="BX53" s="1163"/>
      <c r="BY53" s="837"/>
      <c r="BZ53" s="838"/>
      <c r="CA53" s="839"/>
      <c r="CB53" s="788"/>
    </row>
    <row r="54" spans="2:80" ht="40.5">
      <c r="B54" s="271"/>
      <c r="C54" s="1181"/>
      <c r="D54" s="208">
        <v>1</v>
      </c>
      <c r="E54" s="198" t="s">
        <v>229</v>
      </c>
      <c r="F54" s="1193"/>
      <c r="G54" s="1175"/>
      <c r="H54" s="1241">
        <f t="shared" ref="H54:H56" si="17">CB54-36</f>
        <v>35</v>
      </c>
      <c r="I54" s="1177" t="s">
        <v>741</v>
      </c>
      <c r="J54" s="1178" t="s">
        <v>741</v>
      </c>
      <c r="K54" s="1178" t="s">
        <v>741</v>
      </c>
      <c r="L54" s="1178" t="s">
        <v>741</v>
      </c>
      <c r="M54" s="1178" t="s">
        <v>741</v>
      </c>
      <c r="N54" s="1178" t="s">
        <v>741</v>
      </c>
      <c r="O54" s="1178" t="s">
        <v>741</v>
      </c>
      <c r="P54" s="1178" t="s">
        <v>741</v>
      </c>
      <c r="Q54" s="1179" t="s">
        <v>741</v>
      </c>
      <c r="R54" s="1180" t="s">
        <v>713</v>
      </c>
      <c r="S54" s="1302"/>
      <c r="T54" s="1303"/>
      <c r="U54" s="1303"/>
      <c r="V54" s="1303"/>
      <c r="W54" s="1305"/>
      <c r="X54" s="212">
        <f>スコア!M55</f>
        <v>3</v>
      </c>
      <c r="Y54" s="213"/>
      <c r="Z54" s="212">
        <f>スコア!O55</f>
        <v>3</v>
      </c>
      <c r="AA54" s="213">
        <f t="shared" si="14"/>
        <v>0</v>
      </c>
      <c r="AB54" s="190"/>
      <c r="AC54" s="116"/>
      <c r="AD54" s="214" t="e">
        <f>IF(#REF!="対象外",0,#REF!)</f>
        <v>#REF!</v>
      </c>
      <c r="AE54" s="215" t="e">
        <f>#REF!</f>
        <v>#REF!</v>
      </c>
      <c r="AG54" s="216">
        <f>X54</f>
        <v>3</v>
      </c>
      <c r="AH54" s="192">
        <f>重み!D54</f>
        <v>0.33333333333333331</v>
      </c>
      <c r="AI54" s="216">
        <f>Z54</f>
        <v>3</v>
      </c>
      <c r="AJ54" s="192">
        <f>重み!E54</f>
        <v>0</v>
      </c>
      <c r="AK54" s="166"/>
      <c r="AL54" s="116"/>
      <c r="AM54" s="145">
        <f>重み!M54</f>
        <v>0.25</v>
      </c>
      <c r="AN54" s="130"/>
      <c r="AO54" s="145">
        <f>重み!N54</f>
        <v>0</v>
      </c>
      <c r="BR54" s="840">
        <v>0</v>
      </c>
      <c r="BS54" s="841">
        <v>0</v>
      </c>
      <c r="BT54" s="842" t="s">
        <v>819</v>
      </c>
      <c r="BU54" s="843"/>
      <c r="BV54" s="1230" t="s">
        <v>761</v>
      </c>
      <c r="BW54" s="844" t="s">
        <v>820</v>
      </c>
      <c r="BX54" s="843"/>
      <c r="BY54" s="853" t="s">
        <v>821</v>
      </c>
      <c r="BZ54" s="846" t="str">
        <f>BV54</f>
        <v>★</v>
      </c>
      <c r="CA54" s="847" t="s">
        <v>822</v>
      </c>
      <c r="CB54" s="1176">
        <v>71</v>
      </c>
    </row>
    <row r="55" spans="2:80">
      <c r="B55" s="271"/>
      <c r="C55" s="1181"/>
      <c r="D55" s="208">
        <v>2</v>
      </c>
      <c r="E55" s="198" t="s">
        <v>573</v>
      </c>
      <c r="F55" s="1189"/>
      <c r="G55" s="1175"/>
      <c r="H55" s="1241">
        <f t="shared" si="17"/>
        <v>36</v>
      </c>
      <c r="I55" s="1177" t="s">
        <v>741</v>
      </c>
      <c r="J55" s="1178" t="s">
        <v>741</v>
      </c>
      <c r="K55" s="1178" t="s">
        <v>713</v>
      </c>
      <c r="L55" s="1178" t="s">
        <v>713</v>
      </c>
      <c r="M55" s="1178" t="s">
        <v>713</v>
      </c>
      <c r="N55" s="1178" t="s">
        <v>741</v>
      </c>
      <c r="O55" s="1178" t="s">
        <v>742</v>
      </c>
      <c r="P55" s="1178" t="s">
        <v>742</v>
      </c>
      <c r="Q55" s="1179" t="s">
        <v>742</v>
      </c>
      <c r="R55" s="1180" t="s">
        <v>713</v>
      </c>
      <c r="S55" s="1302"/>
      <c r="T55" s="1303"/>
      <c r="U55" s="1303"/>
      <c r="V55" s="1303"/>
      <c r="W55" s="1305"/>
      <c r="X55" s="226">
        <f>スコア!M56</f>
        <v>3</v>
      </c>
      <c r="Y55" s="213"/>
      <c r="Z55" s="226">
        <f>スコア!O56</f>
        <v>3</v>
      </c>
      <c r="AA55" s="213">
        <f t="shared" si="14"/>
        <v>0</v>
      </c>
      <c r="AB55" s="190"/>
      <c r="AC55" s="116"/>
      <c r="AD55" s="227" t="e">
        <f>IF(#REF!="対象外",0,#REF!)</f>
        <v>#REF!</v>
      </c>
      <c r="AE55" s="228" t="e">
        <f>#REF!</f>
        <v>#REF!</v>
      </c>
      <c r="AG55" s="216">
        <f>X55</f>
        <v>3</v>
      </c>
      <c r="AH55" s="192">
        <f>重み!D55</f>
        <v>0.33333333333333331</v>
      </c>
      <c r="AI55" s="216">
        <f>Z55</f>
        <v>3</v>
      </c>
      <c r="AJ55" s="192">
        <f>重み!E55</f>
        <v>0</v>
      </c>
      <c r="AK55" s="166"/>
      <c r="AL55" s="116"/>
      <c r="AM55" s="145">
        <f>重み!M55</f>
        <v>0.25</v>
      </c>
      <c r="AN55" s="130"/>
      <c r="AO55" s="145">
        <f>重み!N55</f>
        <v>0</v>
      </c>
      <c r="BR55" s="840">
        <v>0</v>
      </c>
      <c r="BS55" s="841">
        <v>0</v>
      </c>
      <c r="BT55" s="842" t="s">
        <v>823</v>
      </c>
      <c r="BU55" s="843"/>
      <c r="BV55" s="1230" t="s">
        <v>761</v>
      </c>
      <c r="BW55" s="844" t="s">
        <v>824</v>
      </c>
      <c r="BX55" s="843"/>
      <c r="BY55" s="845" t="s">
        <v>825</v>
      </c>
      <c r="BZ55" s="846" t="str">
        <f>BV55</f>
        <v>★</v>
      </c>
      <c r="CA55" s="847" t="s">
        <v>826</v>
      </c>
      <c r="CB55" s="1176">
        <v>72</v>
      </c>
    </row>
    <row r="56" spans="2:80" ht="14.25" thickBot="1">
      <c r="B56" s="271"/>
      <c r="C56" s="1181"/>
      <c r="D56" s="208">
        <v>3</v>
      </c>
      <c r="E56" s="198" t="s">
        <v>574</v>
      </c>
      <c r="F56" s="1189"/>
      <c r="G56" s="1175"/>
      <c r="H56" s="1241">
        <f t="shared" si="17"/>
        <v>38</v>
      </c>
      <c r="I56" s="1177" t="s">
        <v>741</v>
      </c>
      <c r="J56" s="1178" t="s">
        <v>741</v>
      </c>
      <c r="K56" s="1178" t="s">
        <v>741</v>
      </c>
      <c r="L56" s="1178" t="s">
        <v>741</v>
      </c>
      <c r="M56" s="1178" t="s">
        <v>741</v>
      </c>
      <c r="N56" s="1178" t="s">
        <v>741</v>
      </c>
      <c r="O56" s="1178" t="s">
        <v>741</v>
      </c>
      <c r="P56" s="1178" t="s">
        <v>741</v>
      </c>
      <c r="Q56" s="1179" t="s">
        <v>741</v>
      </c>
      <c r="R56" s="1180" t="s">
        <v>1049</v>
      </c>
      <c r="S56" s="1302"/>
      <c r="T56" s="1303"/>
      <c r="U56" s="1303"/>
      <c r="V56" s="1303"/>
      <c r="W56" s="1305"/>
      <c r="X56" s="219">
        <f>スコア!M57</f>
        <v>3</v>
      </c>
      <c r="Y56" s="213"/>
      <c r="Z56" s="219">
        <f>スコア!O57</f>
        <v>3</v>
      </c>
      <c r="AA56" s="213">
        <f t="shared" si="14"/>
        <v>0</v>
      </c>
      <c r="AB56" s="190"/>
      <c r="AC56" s="116"/>
      <c r="AD56" s="227" t="e">
        <f>IF(#REF!="対象外",0,#REF!)</f>
        <v>#REF!</v>
      </c>
      <c r="AE56" s="228" t="e">
        <f>#REF!</f>
        <v>#REF!</v>
      </c>
      <c r="AG56" s="216">
        <f>X56</f>
        <v>3</v>
      </c>
      <c r="AH56" s="192">
        <f>重み!D56</f>
        <v>0.33333333333333331</v>
      </c>
      <c r="AI56" s="216">
        <f>Z56</f>
        <v>3</v>
      </c>
      <c r="AJ56" s="192">
        <f>重み!E56</f>
        <v>0</v>
      </c>
      <c r="AK56" s="166"/>
      <c r="AL56" s="116"/>
      <c r="AM56" s="145">
        <f>重み!M56</f>
        <v>0.25</v>
      </c>
      <c r="AN56" s="130"/>
      <c r="AO56" s="145">
        <f>重み!N56</f>
        <v>0</v>
      </c>
      <c r="BR56" s="840">
        <v>0</v>
      </c>
      <c r="BS56" s="841">
        <v>0</v>
      </c>
      <c r="BT56" s="842" t="s">
        <v>827</v>
      </c>
      <c r="BU56" s="843"/>
      <c r="BV56" s="1230" t="s">
        <v>761</v>
      </c>
      <c r="BW56" s="844" t="s">
        <v>828</v>
      </c>
      <c r="BX56" s="843"/>
      <c r="BY56" s="845" t="s">
        <v>829</v>
      </c>
      <c r="BZ56" s="846" t="str">
        <f>BV56</f>
        <v>★</v>
      </c>
      <c r="CA56" s="847" t="s">
        <v>830</v>
      </c>
      <c r="CB56" s="1176">
        <v>74</v>
      </c>
    </row>
    <row r="57" spans="2:80" ht="14.25" hidden="1" customHeight="1" thickBot="1">
      <c r="B57" s="271"/>
      <c r="C57" s="1182"/>
      <c r="D57" s="274">
        <v>4</v>
      </c>
      <c r="E57" s="275" t="s">
        <v>575</v>
      </c>
      <c r="F57" s="1183"/>
      <c r="G57" s="1175"/>
      <c r="H57" s="1184"/>
      <c r="I57" s="793"/>
      <c r="J57" s="794"/>
      <c r="K57" s="794"/>
      <c r="L57" s="794"/>
      <c r="M57" s="794"/>
      <c r="N57" s="794"/>
      <c r="O57" s="794"/>
      <c r="P57" s="794"/>
      <c r="Q57" s="795"/>
      <c r="R57" s="796"/>
      <c r="S57" s="1302"/>
      <c r="T57" s="1303"/>
      <c r="U57" s="1303"/>
      <c r="V57" s="1303"/>
      <c r="W57" s="1305"/>
      <c r="X57" s="219">
        <f>スコア!M58</f>
        <v>0</v>
      </c>
      <c r="Y57" s="213"/>
      <c r="Z57" s="219">
        <f>スコア!O58</f>
        <v>0</v>
      </c>
      <c r="AA57" s="213">
        <f t="shared" si="14"/>
        <v>0</v>
      </c>
      <c r="AB57" s="190"/>
      <c r="AC57" s="116"/>
      <c r="AD57" s="220" t="e">
        <f>IF(#REF!="対象外",0,#REF!)</f>
        <v>#REF!</v>
      </c>
      <c r="AE57" s="221" t="e">
        <f>#REF!</f>
        <v>#REF!</v>
      </c>
      <c r="AG57" s="216">
        <f>X57</f>
        <v>0</v>
      </c>
      <c r="AH57" s="192">
        <f>重み!D57</f>
        <v>0</v>
      </c>
      <c r="AI57" s="216">
        <f>Z57</f>
        <v>0</v>
      </c>
      <c r="AJ57" s="192">
        <f>重み!E57</f>
        <v>0</v>
      </c>
      <c r="AK57" s="166"/>
      <c r="AL57" s="116"/>
      <c r="AM57" s="145">
        <f>重み!M57</f>
        <v>0.25</v>
      </c>
      <c r="AN57" s="130"/>
      <c r="AO57" s="145">
        <f>重み!N57</f>
        <v>0</v>
      </c>
      <c r="BR57" s="848"/>
      <c r="BS57" s="849"/>
      <c r="BT57" s="1168"/>
      <c r="BU57" s="1157"/>
      <c r="BV57" s="1231"/>
      <c r="BW57" s="1158"/>
      <c r="BX57" s="1159"/>
      <c r="BY57" s="850"/>
      <c r="BZ57" s="851"/>
      <c r="CA57" s="852"/>
      <c r="CB57" s="1184"/>
    </row>
    <row r="58" spans="2:80" ht="14.25" thickBot="1">
      <c r="B58" s="271"/>
      <c r="C58" s="196">
        <v>4.3</v>
      </c>
      <c r="D58" s="242" t="s">
        <v>576</v>
      </c>
      <c r="E58" s="1185"/>
      <c r="F58" s="1186"/>
      <c r="G58" s="1175"/>
      <c r="H58" s="788"/>
      <c r="I58" s="789"/>
      <c r="J58" s="790"/>
      <c r="K58" s="790"/>
      <c r="L58" s="790"/>
      <c r="M58" s="790"/>
      <c r="N58" s="790"/>
      <c r="O58" s="790"/>
      <c r="P58" s="790"/>
      <c r="Q58" s="791"/>
      <c r="R58" s="792"/>
      <c r="S58" s="184"/>
      <c r="T58" s="185"/>
      <c r="U58" s="185"/>
      <c r="V58" s="185"/>
      <c r="W58" s="186"/>
      <c r="X58" s="272">
        <f>スコア!M59</f>
        <v>3</v>
      </c>
      <c r="Y58" s="188"/>
      <c r="Z58" s="273">
        <f>スコア!O59</f>
        <v>0</v>
      </c>
      <c r="AA58" s="189">
        <f t="shared" si="14"/>
        <v>0</v>
      </c>
      <c r="AB58" s="190"/>
      <c r="AC58" s="116"/>
      <c r="AD58" s="225"/>
      <c r="AE58" s="241"/>
      <c r="AG58" s="191">
        <f>SUMPRODUCT(AG59:AG60,AH59:AH60)</f>
        <v>3</v>
      </c>
      <c r="AH58" s="192">
        <f>重み!D58</f>
        <v>0.2</v>
      </c>
      <c r="AI58" s="191">
        <f>SUMPRODUCT(AI59:AI60,AJ59:AJ60)</f>
        <v>0</v>
      </c>
      <c r="AJ58" s="192">
        <f>重み!E58</f>
        <v>0</v>
      </c>
      <c r="AK58" s="166"/>
      <c r="AL58" s="116"/>
      <c r="AM58" s="145">
        <f>重み!M58</f>
        <v>0.2</v>
      </c>
      <c r="AN58" s="130"/>
      <c r="AO58" s="145">
        <f>重み!N58</f>
        <v>0</v>
      </c>
      <c r="BR58" s="835"/>
      <c r="BS58" s="836"/>
      <c r="BT58" s="1160"/>
      <c r="BU58" s="1161"/>
      <c r="BV58" s="1232"/>
      <c r="BW58" s="1162"/>
      <c r="BX58" s="1163"/>
      <c r="BY58" s="837"/>
      <c r="BZ58" s="838"/>
      <c r="CA58" s="839"/>
      <c r="CB58" s="788"/>
    </row>
    <row r="59" spans="2:80">
      <c r="B59" s="271"/>
      <c r="C59" s="1181"/>
      <c r="D59" s="208">
        <v>1</v>
      </c>
      <c r="E59" s="198" t="s">
        <v>577</v>
      </c>
      <c r="F59" s="1189"/>
      <c r="G59" s="1175"/>
      <c r="H59" s="1241">
        <f t="shared" ref="H59:H60" si="18">CB59-36</f>
        <v>40</v>
      </c>
      <c r="I59" s="1177" t="s">
        <v>741</v>
      </c>
      <c r="J59" s="1178" t="s">
        <v>741</v>
      </c>
      <c r="K59" s="1178" t="s">
        <v>741</v>
      </c>
      <c r="L59" s="1178" t="s">
        <v>741</v>
      </c>
      <c r="M59" s="1178" t="s">
        <v>741</v>
      </c>
      <c r="N59" s="1178" t="s">
        <v>741</v>
      </c>
      <c r="O59" s="1178" t="s">
        <v>713</v>
      </c>
      <c r="P59" s="1178" t="s">
        <v>713</v>
      </c>
      <c r="Q59" s="1179" t="s">
        <v>713</v>
      </c>
      <c r="R59" s="1180" t="s">
        <v>1050</v>
      </c>
      <c r="S59" s="1302"/>
      <c r="T59" s="1303"/>
      <c r="U59" s="1303"/>
      <c r="V59" s="1303"/>
      <c r="W59" s="1305"/>
      <c r="X59" s="212">
        <f>スコア!M60</f>
        <v>3</v>
      </c>
      <c r="Y59" s="213"/>
      <c r="Z59" s="283">
        <f>スコア!O60</f>
        <v>0</v>
      </c>
      <c r="AA59" s="213">
        <f t="shared" si="14"/>
        <v>0</v>
      </c>
      <c r="AB59" s="190"/>
      <c r="AC59" s="116"/>
      <c r="AD59" s="284" t="e">
        <f>IF(#REF!="対象外",0,#REF!)</f>
        <v>#REF!</v>
      </c>
      <c r="AE59" s="285"/>
      <c r="AG59" s="216">
        <f>X59</f>
        <v>3</v>
      </c>
      <c r="AH59" s="192">
        <f>重み!D59</f>
        <v>0.5</v>
      </c>
      <c r="AI59" s="261"/>
      <c r="AJ59" s="192">
        <f>重み!E59</f>
        <v>0</v>
      </c>
      <c r="AK59" s="166"/>
      <c r="AL59" s="116"/>
      <c r="AM59" s="145">
        <f>重み!M59</f>
        <v>0.5</v>
      </c>
      <c r="AN59" s="130"/>
      <c r="AO59" s="145">
        <f>重み!N59</f>
        <v>0</v>
      </c>
      <c r="BR59" s="840">
        <v>0</v>
      </c>
      <c r="BS59" s="841"/>
      <c r="BT59" s="842" t="s">
        <v>831</v>
      </c>
      <c r="BU59" s="843"/>
      <c r="BV59" s="1230" t="s">
        <v>756</v>
      </c>
      <c r="BW59" s="844" t="s">
        <v>831</v>
      </c>
      <c r="BX59" s="843"/>
      <c r="BY59" s="853" t="s">
        <v>832</v>
      </c>
      <c r="BZ59" s="846" t="str">
        <f>BV59</f>
        <v>▲</v>
      </c>
      <c r="CA59" s="847" t="s">
        <v>833</v>
      </c>
      <c r="CB59" s="1176">
        <v>76</v>
      </c>
    </row>
    <row r="60" spans="2:80" ht="27.75" thickBot="1">
      <c r="B60" s="271"/>
      <c r="C60" s="1181"/>
      <c r="D60" s="340">
        <v>2</v>
      </c>
      <c r="E60" s="197" t="s">
        <v>578</v>
      </c>
      <c r="F60" s="1186"/>
      <c r="G60" s="1175"/>
      <c r="H60" s="1241">
        <f t="shared" si="18"/>
        <v>41</v>
      </c>
      <c r="I60" s="1177" t="s">
        <v>741</v>
      </c>
      <c r="J60" s="1178" t="s">
        <v>741</v>
      </c>
      <c r="K60" s="1178" t="s">
        <v>741</v>
      </c>
      <c r="L60" s="1178" t="s">
        <v>741</v>
      </c>
      <c r="M60" s="1178" t="s">
        <v>741</v>
      </c>
      <c r="N60" s="1178" t="s">
        <v>741</v>
      </c>
      <c r="O60" s="1178" t="s">
        <v>644</v>
      </c>
      <c r="P60" s="1178" t="s">
        <v>644</v>
      </c>
      <c r="Q60" s="1179" t="s">
        <v>713</v>
      </c>
      <c r="R60" s="1180" t="s">
        <v>713</v>
      </c>
      <c r="S60" s="1302"/>
      <c r="T60" s="1303"/>
      <c r="U60" s="1303"/>
      <c r="V60" s="1303"/>
      <c r="W60" s="1305"/>
      <c r="X60" s="226">
        <f>スコア!M61</f>
        <v>3</v>
      </c>
      <c r="Y60" s="213"/>
      <c r="Z60" s="283">
        <f>スコア!O61</f>
        <v>0</v>
      </c>
      <c r="AA60" s="213">
        <f t="shared" si="14"/>
        <v>0</v>
      </c>
      <c r="AB60" s="190"/>
      <c r="AC60" s="116"/>
      <c r="AD60" s="315" t="e">
        <f>IF(#REF!="対象外",0,#REF!)</f>
        <v>#REF!</v>
      </c>
      <c r="AE60" s="285"/>
      <c r="AG60" s="730">
        <f>X60</f>
        <v>3</v>
      </c>
      <c r="AH60" s="731">
        <f>重み!D60</f>
        <v>0.5</v>
      </c>
      <c r="AI60" s="732"/>
      <c r="AJ60" s="731">
        <f>重み!E60</f>
        <v>0</v>
      </c>
      <c r="AK60" s="733"/>
      <c r="AL60" s="116"/>
      <c r="AM60" s="178">
        <f>重み!M60</f>
        <v>0.5</v>
      </c>
      <c r="AN60" s="130"/>
      <c r="AO60" s="178">
        <f>重み!N60</f>
        <v>0</v>
      </c>
      <c r="BR60" s="840">
        <v>0</v>
      </c>
      <c r="BS60" s="841"/>
      <c r="BT60" s="842" t="s">
        <v>834</v>
      </c>
      <c r="BU60" s="843"/>
      <c r="BV60" s="1230" t="s">
        <v>761</v>
      </c>
      <c r="BW60" s="844" t="s">
        <v>796</v>
      </c>
      <c r="BX60" s="843"/>
      <c r="BY60" s="845" t="s">
        <v>835</v>
      </c>
      <c r="BZ60" s="846" t="str">
        <f>BV60</f>
        <v>★</v>
      </c>
      <c r="CA60" s="847" t="s">
        <v>836</v>
      </c>
      <c r="CB60" s="1176">
        <v>77</v>
      </c>
    </row>
    <row r="61" spans="2:80" ht="15.75" thickBot="1">
      <c r="B61" s="292" t="s">
        <v>431</v>
      </c>
      <c r="C61" s="293" t="s">
        <v>432</v>
      </c>
      <c r="D61" s="294"/>
      <c r="E61" s="294"/>
      <c r="F61" s="1194"/>
      <c r="G61" s="1175"/>
      <c r="H61" s="1195"/>
      <c r="I61" s="804"/>
      <c r="J61" s="805"/>
      <c r="K61" s="805"/>
      <c r="L61" s="805"/>
      <c r="M61" s="805"/>
      <c r="N61" s="805"/>
      <c r="O61" s="805"/>
      <c r="P61" s="805"/>
      <c r="Q61" s="806"/>
      <c r="R61" s="807"/>
      <c r="S61" s="296"/>
      <c r="T61" s="297"/>
      <c r="U61" s="297"/>
      <c r="V61" s="297"/>
      <c r="W61" s="298"/>
      <c r="X61" s="299">
        <f>スコア!M62</f>
        <v>0</v>
      </c>
      <c r="Y61" s="300"/>
      <c r="Z61" s="301">
        <f>スコア!O62</f>
        <v>0</v>
      </c>
      <c r="AA61" s="302">
        <f t="shared" si="14"/>
        <v>0</v>
      </c>
      <c r="AB61" s="303">
        <f>ROUNDDOWN(AK61,1)</f>
        <v>3.1</v>
      </c>
      <c r="AC61" s="116"/>
      <c r="AD61" s="241"/>
      <c r="AE61" s="241"/>
      <c r="AF61" s="735"/>
      <c r="AG61" s="736"/>
      <c r="AH61" s="737">
        <f>重み!D61</f>
        <v>0.3</v>
      </c>
      <c r="AI61" s="736"/>
      <c r="AJ61" s="737"/>
      <c r="AK61" s="738">
        <f>AK62*AH62+AK75*AH75+AK97*AH97</f>
        <v>3.1</v>
      </c>
      <c r="AL61" s="734"/>
      <c r="AM61" s="739">
        <f>重み!M61</f>
        <v>0.3</v>
      </c>
      <c r="AN61" s="740"/>
      <c r="AO61" s="739">
        <f>重み!N61</f>
        <v>0</v>
      </c>
      <c r="AP61" s="735"/>
      <c r="AQ61" s="741"/>
      <c r="AR61" s="741"/>
      <c r="AS61" s="741"/>
      <c r="AT61" s="741"/>
      <c r="AU61" s="741"/>
      <c r="AV61" s="741"/>
      <c r="AW61" s="741"/>
      <c r="AX61" s="741"/>
      <c r="AY61" s="741"/>
      <c r="AZ61" s="742"/>
      <c r="BA61" s="743"/>
      <c r="BB61" s="744">
        <f>Y61</f>
        <v>0</v>
      </c>
      <c r="BC61" s="303">
        <f t="shared" ref="BC61" si="19">ROUNDDOWN(BE61,1)</f>
        <v>0</v>
      </c>
      <c r="BE61" s="724">
        <f>SUMPRODUCT(BB62:BB108,BE62:BE108)</f>
        <v>0</v>
      </c>
      <c r="BG61" s="723">
        <f>SUMPRODUCT($BH$7:$BQ$7,BH61:BQ61)</f>
        <v>0</v>
      </c>
      <c r="BH61" s="709">
        <f t="shared" ref="BH61:BQ62" si="20">IF(AQ61&gt;0,1,0)</f>
        <v>0</v>
      </c>
      <c r="BI61" s="709">
        <f t="shared" si="20"/>
        <v>0</v>
      </c>
      <c r="BJ61" s="709">
        <f t="shared" si="20"/>
        <v>0</v>
      </c>
      <c r="BK61" s="709">
        <f t="shared" si="20"/>
        <v>0</v>
      </c>
      <c r="BL61" s="709">
        <f t="shared" si="20"/>
        <v>0</v>
      </c>
      <c r="BM61" s="709">
        <f t="shared" si="20"/>
        <v>0</v>
      </c>
      <c r="BN61" s="709">
        <f t="shared" si="20"/>
        <v>0</v>
      </c>
      <c r="BO61" s="709">
        <f t="shared" si="20"/>
        <v>0</v>
      </c>
      <c r="BP61" s="709">
        <f t="shared" si="20"/>
        <v>0</v>
      </c>
      <c r="BQ61" s="709">
        <f t="shared" si="20"/>
        <v>0</v>
      </c>
      <c r="BR61" s="861"/>
      <c r="BS61" s="862"/>
      <c r="BT61" s="1148"/>
      <c r="BU61" s="1149"/>
      <c r="BV61" s="1234"/>
      <c r="BW61" s="1150"/>
      <c r="BX61" s="1151"/>
      <c r="BY61" s="863"/>
      <c r="BZ61" s="864"/>
      <c r="CA61" s="829"/>
      <c r="CB61" s="1195"/>
    </row>
    <row r="62" spans="2:80">
      <c r="B62" s="179">
        <v>1</v>
      </c>
      <c r="C62" s="304" t="s">
        <v>579</v>
      </c>
      <c r="D62" s="305"/>
      <c r="E62" s="1196"/>
      <c r="F62" s="1197"/>
      <c r="G62" s="1175"/>
      <c r="H62" s="798"/>
      <c r="I62" s="784"/>
      <c r="J62" s="785"/>
      <c r="K62" s="785"/>
      <c r="L62" s="785"/>
      <c r="M62" s="785"/>
      <c r="N62" s="785"/>
      <c r="O62" s="785"/>
      <c r="P62" s="785"/>
      <c r="Q62" s="786"/>
      <c r="R62" s="787"/>
      <c r="S62" s="306"/>
      <c r="T62" s="307"/>
      <c r="U62" s="307"/>
      <c r="V62" s="307"/>
      <c r="W62" s="308"/>
      <c r="X62" s="237">
        <f>スコア!M63</f>
        <v>2.8</v>
      </c>
      <c r="Y62" s="309"/>
      <c r="Z62" s="187">
        <f>スコア!O63</f>
        <v>0</v>
      </c>
      <c r="AA62" s="310">
        <f t="shared" si="14"/>
        <v>0</v>
      </c>
      <c r="AB62" s="311">
        <f>ROUNDDOWN(AK62,1)</f>
        <v>2.8</v>
      </c>
      <c r="AC62" s="116"/>
      <c r="AD62" s="115"/>
      <c r="AE62" s="115"/>
      <c r="AG62" s="191">
        <f>AG63*AH63+AG67*AH67+AG71*AH71</f>
        <v>2.8</v>
      </c>
      <c r="AH62" s="192">
        <f>重み!D62</f>
        <v>0.4</v>
      </c>
      <c r="AI62" s="191">
        <f>AI63*AJ63+AI67*AJ67+AI71*AJ71</f>
        <v>0</v>
      </c>
      <c r="AJ62" s="193">
        <f>SUM(AJ63,AJ67,AJ71)</f>
        <v>0</v>
      </c>
      <c r="AK62" s="166">
        <f>IF(AI62=0,AG62,IF(AG62=0,AI62,AG62*AM$6+AI62*AO$6))</f>
        <v>2.8</v>
      </c>
      <c r="AL62" s="116"/>
      <c r="AM62" s="145">
        <f>重み!M62</f>
        <v>0.4</v>
      </c>
      <c r="AN62" s="130"/>
      <c r="AO62" s="194">
        <f>SUM(AO63,AO67)</f>
        <v>0</v>
      </c>
      <c r="AQ62" s="728">
        <v>5</v>
      </c>
      <c r="AR62" s="728"/>
      <c r="AS62" s="728"/>
      <c r="AT62" s="728"/>
      <c r="AU62" s="728"/>
      <c r="AV62" s="728">
        <v>0</v>
      </c>
      <c r="AW62" s="728"/>
      <c r="AX62" s="728"/>
      <c r="AY62" s="728"/>
      <c r="AZ62" s="728"/>
      <c r="BA62" s="725">
        <f t="shared" ref="BA62:BA97" si="21">ROUNDDOWN(BE62,1)</f>
        <v>5</v>
      </c>
      <c r="BB62" s="430">
        <f>Y62</f>
        <v>0</v>
      </c>
      <c r="BC62" s="240"/>
      <c r="BE62" s="724">
        <f>IF(BG62=0,0,SUMPRODUCT($BH$7:$BQ$7,AQ62:AZ62)/BG62)</f>
        <v>5</v>
      </c>
      <c r="BG62" s="723">
        <f>SUMPRODUCT($BH$7:$BQ$7,BH62:BQ62)</f>
        <v>1</v>
      </c>
      <c r="BH62" s="709">
        <f t="shared" si="20"/>
        <v>1</v>
      </c>
      <c r="BI62" s="709">
        <f t="shared" si="20"/>
        <v>0</v>
      </c>
      <c r="BJ62" s="709">
        <f t="shared" si="20"/>
        <v>0</v>
      </c>
      <c r="BK62" s="709">
        <f t="shared" si="20"/>
        <v>0</v>
      </c>
      <c r="BL62" s="709">
        <f t="shared" si="20"/>
        <v>0</v>
      </c>
      <c r="BM62" s="709">
        <f t="shared" si="20"/>
        <v>0</v>
      </c>
      <c r="BN62" s="709">
        <f t="shared" si="20"/>
        <v>0</v>
      </c>
      <c r="BO62" s="709">
        <f t="shared" si="20"/>
        <v>0</v>
      </c>
      <c r="BP62" s="709">
        <f t="shared" si="20"/>
        <v>0</v>
      </c>
      <c r="BQ62" s="709">
        <f t="shared" si="20"/>
        <v>0</v>
      </c>
      <c r="BR62" s="830"/>
      <c r="BS62" s="831"/>
      <c r="BT62" s="1164"/>
      <c r="BU62" s="1165"/>
      <c r="BV62" s="1229"/>
      <c r="BW62" s="1166"/>
      <c r="BX62" s="1167"/>
      <c r="BY62" s="832"/>
      <c r="BZ62" s="833"/>
      <c r="CA62" s="834"/>
      <c r="CB62" s="798"/>
    </row>
    <row r="63" spans="2:80" ht="14.25" thickBot="1">
      <c r="B63" s="271"/>
      <c r="C63" s="222">
        <v>1.1000000000000001</v>
      </c>
      <c r="D63" s="197" t="s">
        <v>580</v>
      </c>
      <c r="E63" s="1185"/>
      <c r="F63" s="1186"/>
      <c r="G63" s="1175"/>
      <c r="H63" s="788"/>
      <c r="I63" s="789"/>
      <c r="J63" s="790"/>
      <c r="K63" s="790"/>
      <c r="L63" s="790"/>
      <c r="M63" s="790"/>
      <c r="N63" s="790"/>
      <c r="O63" s="790"/>
      <c r="P63" s="790"/>
      <c r="Q63" s="791"/>
      <c r="R63" s="792"/>
      <c r="S63" s="184"/>
      <c r="T63" s="185"/>
      <c r="U63" s="185"/>
      <c r="V63" s="185"/>
      <c r="W63" s="186"/>
      <c r="X63" s="272">
        <f>スコア!M64</f>
        <v>3</v>
      </c>
      <c r="Y63" s="188"/>
      <c r="Z63" s="273">
        <f>スコア!O64</f>
        <v>0</v>
      </c>
      <c r="AA63" s="189">
        <f t="shared" si="14"/>
        <v>0</v>
      </c>
      <c r="AB63" s="190"/>
      <c r="AC63" s="116"/>
      <c r="AD63" s="206"/>
      <c r="AE63" s="206"/>
      <c r="AG63" s="191">
        <f>SUMPRODUCT(AG64:AG66,AH64:AH66)</f>
        <v>3</v>
      </c>
      <c r="AH63" s="192">
        <f>重み!D63</f>
        <v>0.4</v>
      </c>
      <c r="AI63" s="191">
        <f>SUMPRODUCT(AI64:AI66,AJ64:AJ66)</f>
        <v>0</v>
      </c>
      <c r="AJ63" s="192">
        <f>重み!E63</f>
        <v>0</v>
      </c>
      <c r="AK63" s="166"/>
      <c r="AL63" s="116"/>
      <c r="AM63" s="145">
        <f>重み!M63</f>
        <v>0.4</v>
      </c>
      <c r="AN63" s="130"/>
      <c r="AO63" s="145">
        <f>重み!N63</f>
        <v>0</v>
      </c>
      <c r="BA63" s="757">
        <f t="shared" si="21"/>
        <v>0</v>
      </c>
      <c r="BR63" s="835"/>
      <c r="BS63" s="836"/>
      <c r="BT63" s="1160"/>
      <c r="BU63" s="1161"/>
      <c r="BV63" s="1232"/>
      <c r="BW63" s="1162"/>
      <c r="BX63" s="1163"/>
      <c r="BY63" s="837"/>
      <c r="BZ63" s="838"/>
      <c r="CA63" s="839"/>
      <c r="CB63" s="788"/>
    </row>
    <row r="64" spans="2:80">
      <c r="B64" s="271"/>
      <c r="C64" s="1181"/>
      <c r="D64" s="208">
        <v>1</v>
      </c>
      <c r="E64" s="198" t="s">
        <v>531</v>
      </c>
      <c r="F64" s="1189"/>
      <c r="G64" s="1175"/>
      <c r="H64" s="1241">
        <f t="shared" ref="H64:H66" si="22">CB64-36</f>
        <v>42</v>
      </c>
      <c r="I64" s="1177" t="s">
        <v>741</v>
      </c>
      <c r="J64" s="1178" t="s">
        <v>713</v>
      </c>
      <c r="K64" s="1178" t="s">
        <v>713</v>
      </c>
      <c r="L64" s="1178" t="s">
        <v>713</v>
      </c>
      <c r="M64" s="1178" t="s">
        <v>713</v>
      </c>
      <c r="N64" s="1178" t="s">
        <v>741</v>
      </c>
      <c r="O64" s="1178" t="s">
        <v>742</v>
      </c>
      <c r="P64" s="1178" t="s">
        <v>742</v>
      </c>
      <c r="Q64" s="1179" t="s">
        <v>713</v>
      </c>
      <c r="R64" s="1180" t="s">
        <v>713</v>
      </c>
      <c r="S64" s="1302"/>
      <c r="T64" s="1303"/>
      <c r="U64" s="1303"/>
      <c r="V64" s="1303"/>
      <c r="W64" s="1305"/>
      <c r="X64" s="212">
        <f>スコア!M65</f>
        <v>3</v>
      </c>
      <c r="Y64" s="213"/>
      <c r="Z64" s="212">
        <f>スコア!O65</f>
        <v>3</v>
      </c>
      <c r="AA64" s="213">
        <f t="shared" si="14"/>
        <v>0</v>
      </c>
      <c r="AB64" s="190"/>
      <c r="AC64" s="116"/>
      <c r="AD64" s="214" t="e">
        <f>IF(#REF!="対象外",0,#REF!)</f>
        <v>#REF!</v>
      </c>
      <c r="AE64" s="215" t="e">
        <f>#REF!</f>
        <v>#REF!</v>
      </c>
      <c r="AG64" s="216">
        <f>X64</f>
        <v>3</v>
      </c>
      <c r="AH64" s="192">
        <f>重み!D64</f>
        <v>0.33333333333333331</v>
      </c>
      <c r="AI64" s="216">
        <f>Z64</f>
        <v>3</v>
      </c>
      <c r="AJ64" s="192">
        <f>重み!E64</f>
        <v>0</v>
      </c>
      <c r="AK64" s="166"/>
      <c r="AL64" s="116"/>
      <c r="AM64" s="145">
        <f>重み!M64</f>
        <v>0.33333333333333331</v>
      </c>
      <c r="AN64" s="130"/>
      <c r="AO64" s="145">
        <f>重み!N64</f>
        <v>0</v>
      </c>
      <c r="BA64" s="757">
        <f t="shared" si="21"/>
        <v>0</v>
      </c>
      <c r="BR64" s="840">
        <v>0</v>
      </c>
      <c r="BS64" s="841">
        <v>0</v>
      </c>
      <c r="BT64" s="842" t="s">
        <v>837</v>
      </c>
      <c r="BU64" s="843"/>
      <c r="BV64" s="1230" t="s">
        <v>761</v>
      </c>
      <c r="BW64" s="844" t="s">
        <v>838</v>
      </c>
      <c r="BX64" s="843"/>
      <c r="BY64" s="853" t="s">
        <v>839</v>
      </c>
      <c r="BZ64" s="846" t="str">
        <f>BV64</f>
        <v>★</v>
      </c>
      <c r="CA64" s="847" t="s">
        <v>840</v>
      </c>
      <c r="CB64" s="1176">
        <v>78</v>
      </c>
    </row>
    <row r="65" spans="2:80" ht="27">
      <c r="B65" s="271"/>
      <c r="C65" s="1181"/>
      <c r="D65" s="208">
        <v>2</v>
      </c>
      <c r="E65" s="198" t="s">
        <v>532</v>
      </c>
      <c r="F65" s="1189"/>
      <c r="G65" s="1175"/>
      <c r="H65" s="1241">
        <f t="shared" si="22"/>
        <v>43</v>
      </c>
      <c r="I65" s="1177" t="s">
        <v>741</v>
      </c>
      <c r="J65" s="1178" t="s">
        <v>713</v>
      </c>
      <c r="K65" s="1178" t="s">
        <v>713</v>
      </c>
      <c r="L65" s="1178" t="s">
        <v>713</v>
      </c>
      <c r="M65" s="1178" t="s">
        <v>713</v>
      </c>
      <c r="N65" s="1178" t="s">
        <v>741</v>
      </c>
      <c r="O65" s="1178" t="s">
        <v>713</v>
      </c>
      <c r="P65" s="1178" t="s">
        <v>742</v>
      </c>
      <c r="Q65" s="1179" t="s">
        <v>742</v>
      </c>
      <c r="R65" s="1180" t="s">
        <v>713</v>
      </c>
      <c r="S65" s="1302"/>
      <c r="T65" s="1303"/>
      <c r="U65" s="1303"/>
      <c r="V65" s="1303"/>
      <c r="W65" s="1305"/>
      <c r="X65" s="226">
        <f>スコア!M66</f>
        <v>3</v>
      </c>
      <c r="Y65" s="213"/>
      <c r="Z65" s="226">
        <f>スコア!O66</f>
        <v>3</v>
      </c>
      <c r="AA65" s="213">
        <f t="shared" si="14"/>
        <v>0</v>
      </c>
      <c r="AB65" s="190"/>
      <c r="AC65" s="116"/>
      <c r="AD65" s="227" t="e">
        <f>IF(#REF!="対象外",0,#REF!)</f>
        <v>#REF!</v>
      </c>
      <c r="AE65" s="228" t="e">
        <f>#REF!</f>
        <v>#REF!</v>
      </c>
      <c r="AG65" s="216">
        <f>X65</f>
        <v>3</v>
      </c>
      <c r="AH65" s="192">
        <f>重み!D65</f>
        <v>0.33333333333333331</v>
      </c>
      <c r="AI65" s="216">
        <f>Z65</f>
        <v>3</v>
      </c>
      <c r="AJ65" s="192">
        <f>重み!E65</f>
        <v>0</v>
      </c>
      <c r="AK65" s="166"/>
      <c r="AL65" s="116"/>
      <c r="AM65" s="145">
        <f>重み!M65</f>
        <v>0.33333333333333331</v>
      </c>
      <c r="AN65" s="130"/>
      <c r="AO65" s="145">
        <f>重み!N65</f>
        <v>0</v>
      </c>
      <c r="BA65" s="757">
        <f t="shared" si="21"/>
        <v>0</v>
      </c>
      <c r="BR65" s="840">
        <v>0</v>
      </c>
      <c r="BS65" s="841">
        <v>0</v>
      </c>
      <c r="BT65" s="842" t="s">
        <v>841</v>
      </c>
      <c r="BU65" s="843"/>
      <c r="BV65" s="1230" t="s">
        <v>1064</v>
      </c>
      <c r="BW65" s="844"/>
      <c r="BX65" s="843"/>
      <c r="BY65" s="845" t="s">
        <v>842</v>
      </c>
      <c r="BZ65" s="846" t="str">
        <f>BV65</f>
        <v>★</v>
      </c>
      <c r="CA65" s="847" t="s">
        <v>843</v>
      </c>
      <c r="CB65" s="1176">
        <v>79</v>
      </c>
    </row>
    <row r="66" spans="2:80" ht="27.75" thickBot="1">
      <c r="B66" s="271"/>
      <c r="C66" s="1182"/>
      <c r="D66" s="208">
        <v>3</v>
      </c>
      <c r="E66" s="198" t="s">
        <v>533</v>
      </c>
      <c r="F66" s="1189"/>
      <c r="G66" s="1175"/>
      <c r="H66" s="1241">
        <f t="shared" si="22"/>
        <v>44</v>
      </c>
      <c r="I66" s="1177" t="s">
        <v>741</v>
      </c>
      <c r="J66" s="1178" t="s">
        <v>741</v>
      </c>
      <c r="K66" s="1178" t="s">
        <v>741</v>
      </c>
      <c r="L66" s="1178" t="s">
        <v>741</v>
      </c>
      <c r="M66" s="1178" t="s">
        <v>741</v>
      </c>
      <c r="N66" s="1178" t="s">
        <v>741</v>
      </c>
      <c r="O66" s="1178" t="s">
        <v>644</v>
      </c>
      <c r="P66" s="1178" t="s">
        <v>644</v>
      </c>
      <c r="Q66" s="1179" t="s">
        <v>644</v>
      </c>
      <c r="R66" s="1180" t="s">
        <v>713</v>
      </c>
      <c r="S66" s="1302"/>
      <c r="T66" s="1303"/>
      <c r="U66" s="1303"/>
      <c r="V66" s="1303"/>
      <c r="W66" s="1305"/>
      <c r="X66" s="219">
        <f>スコア!M67</f>
        <v>3</v>
      </c>
      <c r="Y66" s="213"/>
      <c r="Z66" s="219">
        <f>スコア!O67</f>
        <v>0</v>
      </c>
      <c r="AA66" s="213">
        <f t="shared" si="14"/>
        <v>0</v>
      </c>
      <c r="AB66" s="190"/>
      <c r="AC66" s="116"/>
      <c r="AD66" s="220" t="e">
        <f>IF(#REF!="対象外",0,#REF!)</f>
        <v>#REF!</v>
      </c>
      <c r="AE66" s="312"/>
      <c r="AG66" s="216">
        <f>X66</f>
        <v>3</v>
      </c>
      <c r="AH66" s="192">
        <f>重み!D66</f>
        <v>0.33333333333333331</v>
      </c>
      <c r="AI66" s="250"/>
      <c r="AJ66" s="192">
        <f>重み!E66</f>
        <v>0</v>
      </c>
      <c r="AK66" s="166"/>
      <c r="AL66" s="116"/>
      <c r="AM66" s="145">
        <f>重み!M66</f>
        <v>0.33333333333333331</v>
      </c>
      <c r="AN66" s="130"/>
      <c r="AO66" s="145">
        <f>重み!N66</f>
        <v>0</v>
      </c>
      <c r="BA66" s="757">
        <f t="shared" si="21"/>
        <v>0</v>
      </c>
      <c r="BR66" s="840">
        <v>0</v>
      </c>
      <c r="BS66" s="841"/>
      <c r="BT66" s="842" t="s">
        <v>844</v>
      </c>
      <c r="BU66" s="843"/>
      <c r="BV66" s="1230" t="s">
        <v>1065</v>
      </c>
      <c r="BW66" s="844" t="s">
        <v>845</v>
      </c>
      <c r="BX66" s="843"/>
      <c r="BY66" s="845" t="s">
        <v>846</v>
      </c>
      <c r="BZ66" s="846" t="str">
        <f>BV66</f>
        <v>◎</v>
      </c>
      <c r="CA66" s="855" t="s">
        <v>847</v>
      </c>
      <c r="CB66" s="1176">
        <v>80</v>
      </c>
    </row>
    <row r="67" spans="2:80" ht="14.25" thickBot="1">
      <c r="B67" s="271"/>
      <c r="C67" s="196">
        <v>1.2</v>
      </c>
      <c r="D67" s="197" t="s">
        <v>643</v>
      </c>
      <c r="E67" s="1185"/>
      <c r="F67" s="1186"/>
      <c r="G67" s="1175"/>
      <c r="H67" s="788"/>
      <c r="I67" s="789"/>
      <c r="J67" s="790"/>
      <c r="K67" s="790"/>
      <c r="L67" s="790"/>
      <c r="M67" s="790"/>
      <c r="N67" s="790"/>
      <c r="O67" s="790"/>
      <c r="P67" s="790"/>
      <c r="Q67" s="791"/>
      <c r="R67" s="792"/>
      <c r="S67" s="184"/>
      <c r="T67" s="185"/>
      <c r="U67" s="185"/>
      <c r="V67" s="185"/>
      <c r="W67" s="186"/>
      <c r="X67" s="272">
        <f>スコア!M68</f>
        <v>2.2999999999999998</v>
      </c>
      <c r="Y67" s="188"/>
      <c r="Z67" s="273">
        <f>スコア!O68</f>
        <v>0</v>
      </c>
      <c r="AA67" s="189">
        <f t="shared" si="14"/>
        <v>0</v>
      </c>
      <c r="AB67" s="190"/>
      <c r="AC67" s="116"/>
      <c r="AD67" s="225"/>
      <c r="AE67" s="225"/>
      <c r="AG67" s="191">
        <f>SUMPRODUCT(AG68:AG70,AH68:AH70)</f>
        <v>2.333333333333333</v>
      </c>
      <c r="AH67" s="192">
        <f>重み!D67</f>
        <v>0.3</v>
      </c>
      <c r="AI67" s="191">
        <f>SUMPRODUCT(AI68:AI70,AJ68:AJ70)</f>
        <v>0</v>
      </c>
      <c r="AJ67" s="192">
        <f>重み!E67</f>
        <v>0</v>
      </c>
      <c r="AK67" s="166"/>
      <c r="AL67" s="116"/>
      <c r="AM67" s="145">
        <f>重み!M67</f>
        <v>0.3</v>
      </c>
      <c r="AN67" s="130"/>
      <c r="AO67" s="145">
        <f>重み!N67</f>
        <v>0</v>
      </c>
      <c r="BA67" s="757">
        <f t="shared" si="21"/>
        <v>0</v>
      </c>
      <c r="BR67" s="835"/>
      <c r="BS67" s="836"/>
      <c r="BT67" s="1160"/>
      <c r="BU67" s="1161"/>
      <c r="BV67" s="1232"/>
      <c r="BW67" s="1162"/>
      <c r="BX67" s="1163"/>
      <c r="BY67" s="837"/>
      <c r="BZ67" s="838"/>
      <c r="CA67" s="839"/>
      <c r="CB67" s="788"/>
    </row>
    <row r="68" spans="2:80">
      <c r="B68" s="271"/>
      <c r="C68" s="1181"/>
      <c r="D68" s="208">
        <v>1</v>
      </c>
      <c r="E68" s="198" t="s">
        <v>191</v>
      </c>
      <c r="F68" s="1189"/>
      <c r="G68" s="1175"/>
      <c r="H68" s="1241">
        <f t="shared" ref="H68:H70" si="23">CB68-36</f>
        <v>45</v>
      </c>
      <c r="I68" s="1177" t="s">
        <v>741</v>
      </c>
      <c r="J68" s="1178" t="s">
        <v>741</v>
      </c>
      <c r="K68" s="1178" t="s">
        <v>741</v>
      </c>
      <c r="L68" s="1178" t="s">
        <v>741</v>
      </c>
      <c r="M68" s="1178" t="s">
        <v>713</v>
      </c>
      <c r="N68" s="1178" t="s">
        <v>741</v>
      </c>
      <c r="O68" s="1178" t="s">
        <v>742</v>
      </c>
      <c r="P68" s="1178" t="s">
        <v>742</v>
      </c>
      <c r="Q68" s="1179" t="s">
        <v>742</v>
      </c>
      <c r="R68" s="1180" t="s">
        <v>713</v>
      </c>
      <c r="S68" s="1302"/>
      <c r="T68" s="1303"/>
      <c r="U68" s="1303"/>
      <c r="V68" s="1303"/>
      <c r="W68" s="1305"/>
      <c r="X68" s="212">
        <f>スコア!M69</f>
        <v>5</v>
      </c>
      <c r="Y68" s="213"/>
      <c r="Z68" s="212">
        <f>スコア!O69</f>
        <v>3</v>
      </c>
      <c r="AA68" s="213">
        <f t="shared" si="14"/>
        <v>0</v>
      </c>
      <c r="AB68" s="190"/>
      <c r="AC68" s="116"/>
      <c r="AD68" s="214" t="e">
        <f>IF(#REF!="対象外",0,#REF!)</f>
        <v>#REF!</v>
      </c>
      <c r="AE68" s="215" t="e">
        <f>#REF!</f>
        <v>#REF!</v>
      </c>
      <c r="AG68" s="216">
        <f>X68</f>
        <v>5</v>
      </c>
      <c r="AH68" s="192">
        <f>重み!D68</f>
        <v>0.33333333333333331</v>
      </c>
      <c r="AI68" s="216">
        <f>Z68</f>
        <v>3</v>
      </c>
      <c r="AJ68" s="192">
        <f>重み!E68</f>
        <v>0</v>
      </c>
      <c r="AK68" s="166"/>
      <c r="AL68" s="116"/>
      <c r="AM68" s="145">
        <f>重み!M68</f>
        <v>0.33333333333333331</v>
      </c>
      <c r="AN68" s="130"/>
      <c r="AO68" s="145">
        <f>重み!N68</f>
        <v>0</v>
      </c>
      <c r="BA68" s="757">
        <f t="shared" si="21"/>
        <v>0</v>
      </c>
      <c r="BR68" s="840">
        <v>0</v>
      </c>
      <c r="BS68" s="841">
        <v>0</v>
      </c>
      <c r="BT68" s="842" t="s">
        <v>848</v>
      </c>
      <c r="BU68" s="843"/>
      <c r="BV68" s="1230" t="s">
        <v>791</v>
      </c>
      <c r="BW68" s="844" t="s">
        <v>849</v>
      </c>
      <c r="BX68" s="843"/>
      <c r="BY68" s="853" t="s">
        <v>850</v>
      </c>
      <c r="BZ68" s="846" t="str">
        <f>BV68</f>
        <v>◎</v>
      </c>
      <c r="CA68" s="847" t="s">
        <v>806</v>
      </c>
      <c r="CB68" s="1176">
        <v>81</v>
      </c>
    </row>
    <row r="69" spans="2:80" ht="27">
      <c r="B69" s="271"/>
      <c r="C69" s="1181"/>
      <c r="D69" s="208">
        <v>2</v>
      </c>
      <c r="E69" s="198" t="s">
        <v>433</v>
      </c>
      <c r="F69" s="1189"/>
      <c r="G69" s="1175"/>
      <c r="H69" s="1241">
        <f t="shared" si="23"/>
        <v>46</v>
      </c>
      <c r="I69" s="1177" t="s">
        <v>741</v>
      </c>
      <c r="J69" s="1178" t="s">
        <v>713</v>
      </c>
      <c r="K69" s="1178" t="s">
        <v>741</v>
      </c>
      <c r="L69" s="1178" t="s">
        <v>713</v>
      </c>
      <c r="M69" s="1178" t="s">
        <v>713</v>
      </c>
      <c r="N69" s="1178" t="s">
        <v>741</v>
      </c>
      <c r="O69" s="1178" t="s">
        <v>713</v>
      </c>
      <c r="P69" s="1178" t="s">
        <v>713</v>
      </c>
      <c r="Q69" s="1179" t="s">
        <v>713</v>
      </c>
      <c r="R69" s="1180" t="s">
        <v>713</v>
      </c>
      <c r="S69" s="1302"/>
      <c r="T69" s="1303"/>
      <c r="U69" s="1303"/>
      <c r="V69" s="1303"/>
      <c r="W69" s="1305"/>
      <c r="X69" s="226">
        <f>スコア!M71</f>
        <v>1</v>
      </c>
      <c r="Y69" s="213"/>
      <c r="Z69" s="226">
        <f>スコア!O71</f>
        <v>0</v>
      </c>
      <c r="AA69" s="213">
        <f t="shared" si="14"/>
        <v>0</v>
      </c>
      <c r="AB69" s="190"/>
      <c r="AC69" s="116"/>
      <c r="AD69" s="227" t="e">
        <f>IF(#REF!="対象外",0,#REF!)</f>
        <v>#REF!</v>
      </c>
      <c r="AE69" s="313"/>
      <c r="AG69" s="216">
        <f>X69</f>
        <v>1</v>
      </c>
      <c r="AH69" s="192">
        <f>重み!D69</f>
        <v>0.33333333333333331</v>
      </c>
      <c r="AI69" s="250"/>
      <c r="AJ69" s="192">
        <f>重み!E69</f>
        <v>0</v>
      </c>
      <c r="AK69" s="166"/>
      <c r="AL69" s="116"/>
      <c r="AM69" s="145">
        <f>重み!M69</f>
        <v>0.33333333333333331</v>
      </c>
      <c r="AN69" s="130"/>
      <c r="AO69" s="145">
        <f>重み!N69</f>
        <v>0</v>
      </c>
      <c r="BA69" s="757">
        <f t="shared" si="21"/>
        <v>0</v>
      </c>
      <c r="BR69" s="840">
        <v>0</v>
      </c>
      <c r="BS69" s="841"/>
      <c r="BT69" s="842" t="s">
        <v>851</v>
      </c>
      <c r="BU69" s="843"/>
      <c r="BV69" s="1230" t="s">
        <v>761</v>
      </c>
      <c r="BW69" s="844" t="s">
        <v>796</v>
      </c>
      <c r="BX69" s="843"/>
      <c r="BY69" s="845" t="s">
        <v>852</v>
      </c>
      <c r="BZ69" s="846" t="str">
        <f>BV69</f>
        <v>★</v>
      </c>
      <c r="CA69" s="847" t="s">
        <v>840</v>
      </c>
      <c r="CB69" s="1176">
        <v>82</v>
      </c>
    </row>
    <row r="70" spans="2:80" ht="27.75" thickBot="1">
      <c r="B70" s="271"/>
      <c r="C70" s="1182"/>
      <c r="D70" s="208">
        <v>3</v>
      </c>
      <c r="E70" s="198" t="s">
        <v>0</v>
      </c>
      <c r="F70" s="1189"/>
      <c r="G70" s="1175"/>
      <c r="H70" s="1241">
        <f t="shared" si="23"/>
        <v>47</v>
      </c>
      <c r="I70" s="1177" t="s">
        <v>741</v>
      </c>
      <c r="J70" s="1178" t="s">
        <v>741</v>
      </c>
      <c r="K70" s="1178" t="s">
        <v>741</v>
      </c>
      <c r="L70" s="1178" t="s">
        <v>741</v>
      </c>
      <c r="M70" s="1178" t="s">
        <v>741</v>
      </c>
      <c r="N70" s="1178" t="s">
        <v>741</v>
      </c>
      <c r="O70" s="1178" t="s">
        <v>741</v>
      </c>
      <c r="P70" s="1178" t="s">
        <v>741</v>
      </c>
      <c r="Q70" s="1179" t="s">
        <v>741</v>
      </c>
      <c r="R70" s="1180" t="s">
        <v>713</v>
      </c>
      <c r="S70" s="1302"/>
      <c r="T70" s="1303"/>
      <c r="U70" s="1303"/>
      <c r="V70" s="1303"/>
      <c r="W70" s="1305"/>
      <c r="X70" s="219">
        <f>スコア!M72</f>
        <v>1</v>
      </c>
      <c r="Y70" s="213"/>
      <c r="Z70" s="219">
        <f>スコア!O72</f>
        <v>0</v>
      </c>
      <c r="AA70" s="213">
        <f t="shared" si="14"/>
        <v>0</v>
      </c>
      <c r="AB70" s="190"/>
      <c r="AC70" s="116"/>
      <c r="AD70" s="220" t="e">
        <f>IF(#REF!="対象外",0,#REF!)</f>
        <v>#REF!</v>
      </c>
      <c r="AE70" s="221" t="e">
        <f>#REF!</f>
        <v>#REF!</v>
      </c>
      <c r="AG70" s="216">
        <f>X70</f>
        <v>1</v>
      </c>
      <c r="AH70" s="192">
        <f>重み!D70</f>
        <v>0.33333333333333331</v>
      </c>
      <c r="AI70" s="216">
        <f>Z70</f>
        <v>0</v>
      </c>
      <c r="AJ70" s="192">
        <f>重み!E70</f>
        <v>0</v>
      </c>
      <c r="AK70" s="166"/>
      <c r="AL70" s="116"/>
      <c r="AM70" s="145">
        <f>重み!M70</f>
        <v>0.33333333333333331</v>
      </c>
      <c r="AN70" s="130"/>
      <c r="AO70" s="145">
        <f>重み!N70</f>
        <v>0</v>
      </c>
      <c r="BA70" s="757">
        <f t="shared" si="21"/>
        <v>0</v>
      </c>
      <c r="BR70" s="840">
        <v>0</v>
      </c>
      <c r="BS70" s="841">
        <v>0</v>
      </c>
      <c r="BT70" s="842" t="s">
        <v>853</v>
      </c>
      <c r="BU70" s="843"/>
      <c r="BV70" s="1230" t="s">
        <v>761</v>
      </c>
      <c r="BW70" s="844"/>
      <c r="BX70" s="843"/>
      <c r="BY70" s="845" t="s">
        <v>854</v>
      </c>
      <c r="BZ70" s="846" t="str">
        <f>BV70</f>
        <v>★</v>
      </c>
      <c r="CA70" s="847" t="s">
        <v>855</v>
      </c>
      <c r="CB70" s="1176">
        <v>83</v>
      </c>
    </row>
    <row r="71" spans="2:80" ht="14.25" thickBot="1">
      <c r="B71" s="314"/>
      <c r="C71" s="222">
        <v>1.3</v>
      </c>
      <c r="D71" s="197" t="s">
        <v>1</v>
      </c>
      <c r="E71" s="1185"/>
      <c r="F71" s="1186"/>
      <c r="G71" s="1175"/>
      <c r="H71" s="788"/>
      <c r="I71" s="789"/>
      <c r="J71" s="790"/>
      <c r="K71" s="790"/>
      <c r="L71" s="790"/>
      <c r="M71" s="790"/>
      <c r="N71" s="790"/>
      <c r="O71" s="790"/>
      <c r="P71" s="790"/>
      <c r="Q71" s="791"/>
      <c r="R71" s="792"/>
      <c r="S71" s="184"/>
      <c r="T71" s="185"/>
      <c r="U71" s="185"/>
      <c r="V71" s="185"/>
      <c r="W71" s="186"/>
      <c r="X71" s="272">
        <f>スコア!M74</f>
        <v>3</v>
      </c>
      <c r="Y71" s="213"/>
      <c r="Z71" s="273">
        <f>スコア!O74</f>
        <v>0</v>
      </c>
      <c r="AA71" s="213">
        <f t="shared" si="14"/>
        <v>0</v>
      </c>
      <c r="AB71" s="190"/>
      <c r="AC71" s="116"/>
      <c r="AD71" s="241"/>
      <c r="AE71" s="241"/>
      <c r="AG71" s="191">
        <f>SUMPRODUCT(AG72:AG74,AH72:AH74)</f>
        <v>3</v>
      </c>
      <c r="AH71" s="192">
        <f>重み!D71</f>
        <v>0.3</v>
      </c>
      <c r="AI71" s="191">
        <f>SUMPRODUCT(AI72:AI74,AJ72:AJ74)</f>
        <v>0</v>
      </c>
      <c r="AJ71" s="192">
        <f>重み!E71</f>
        <v>0</v>
      </c>
      <c r="AK71" s="166"/>
      <c r="AL71" s="116"/>
      <c r="AM71" s="145">
        <f>重み!M71</f>
        <v>0.3</v>
      </c>
      <c r="AN71" s="130"/>
      <c r="AO71" s="145">
        <f>重み!N71</f>
        <v>0</v>
      </c>
      <c r="BA71" s="757">
        <f t="shared" si="21"/>
        <v>0</v>
      </c>
      <c r="BR71" s="835"/>
      <c r="BS71" s="836"/>
      <c r="BT71" s="1160"/>
      <c r="BU71" s="1161"/>
      <c r="BV71" s="1232"/>
      <c r="BW71" s="1162"/>
      <c r="BX71" s="1163"/>
      <c r="BY71" s="837"/>
      <c r="BZ71" s="838"/>
      <c r="CA71" s="839"/>
      <c r="CB71" s="788"/>
    </row>
    <row r="72" spans="2:80" ht="27">
      <c r="B72" s="314"/>
      <c r="C72" s="1181"/>
      <c r="D72" s="208">
        <v>1</v>
      </c>
      <c r="E72" s="198" t="s">
        <v>2</v>
      </c>
      <c r="F72" s="1189"/>
      <c r="G72" s="1175"/>
      <c r="H72" s="1241">
        <f t="shared" ref="H72:H73" si="24">CB72-36</f>
        <v>48</v>
      </c>
      <c r="I72" s="1177" t="s">
        <v>741</v>
      </c>
      <c r="J72" s="1178" t="s">
        <v>741</v>
      </c>
      <c r="K72" s="1178" t="s">
        <v>741</v>
      </c>
      <c r="L72" s="1178" t="s">
        <v>741</v>
      </c>
      <c r="M72" s="1178" t="s">
        <v>741</v>
      </c>
      <c r="N72" s="1178" t="s">
        <v>741</v>
      </c>
      <c r="O72" s="1178" t="s">
        <v>644</v>
      </c>
      <c r="P72" s="1178" t="s">
        <v>644</v>
      </c>
      <c r="Q72" s="1179" t="s">
        <v>644</v>
      </c>
      <c r="R72" s="1180" t="s">
        <v>713</v>
      </c>
      <c r="S72" s="1302"/>
      <c r="T72" s="1303"/>
      <c r="U72" s="1303"/>
      <c r="V72" s="1303"/>
      <c r="W72" s="1305"/>
      <c r="X72" s="212">
        <f>スコア!M75</f>
        <v>3</v>
      </c>
      <c r="Y72" s="213"/>
      <c r="Z72" s="212">
        <f>スコア!O75</f>
        <v>0</v>
      </c>
      <c r="AA72" s="213">
        <f t="shared" si="14"/>
        <v>0</v>
      </c>
      <c r="AB72" s="190"/>
      <c r="AC72" s="116"/>
      <c r="AD72" s="284" t="e">
        <f>IF(#REF!="対象外",0,#REF!)</f>
        <v>#REF!</v>
      </c>
      <c r="AE72" s="115"/>
      <c r="AG72" s="216">
        <f>X72</f>
        <v>3</v>
      </c>
      <c r="AH72" s="192">
        <f>重み!D72</f>
        <v>0.5</v>
      </c>
      <c r="AI72" s="250"/>
      <c r="AJ72" s="192">
        <f>重み!E72</f>
        <v>0</v>
      </c>
      <c r="AK72" s="166"/>
      <c r="AL72" s="116"/>
      <c r="AM72" s="145">
        <f>重み!M72</f>
        <v>0.5</v>
      </c>
      <c r="AN72" s="130"/>
      <c r="AO72" s="145">
        <f>重み!N72</f>
        <v>0</v>
      </c>
      <c r="BA72" s="757">
        <f t="shared" si="21"/>
        <v>0</v>
      </c>
      <c r="BR72" s="840">
        <v>0</v>
      </c>
      <c r="BS72" s="841"/>
      <c r="BT72" s="842" t="s">
        <v>856</v>
      </c>
      <c r="BU72" s="843"/>
      <c r="BV72" s="1230" t="s">
        <v>761</v>
      </c>
      <c r="BW72" s="844" t="s">
        <v>771</v>
      </c>
      <c r="BX72" s="843"/>
      <c r="BY72" s="845" t="s">
        <v>857</v>
      </c>
      <c r="BZ72" s="846" t="str">
        <f>BV72</f>
        <v>★</v>
      </c>
      <c r="CA72" s="847" t="s">
        <v>858</v>
      </c>
      <c r="CB72" s="1176">
        <v>84</v>
      </c>
    </row>
    <row r="73" spans="2:80" ht="27.75" thickBot="1">
      <c r="B73" s="271"/>
      <c r="C73" s="1181"/>
      <c r="D73" s="208">
        <v>2</v>
      </c>
      <c r="E73" s="198" t="s">
        <v>3</v>
      </c>
      <c r="F73" s="1189"/>
      <c r="G73" s="1175"/>
      <c r="H73" s="1241">
        <f t="shared" si="24"/>
        <v>50</v>
      </c>
      <c r="I73" s="1177" t="s">
        <v>741</v>
      </c>
      <c r="J73" s="1178" t="s">
        <v>741</v>
      </c>
      <c r="K73" s="1178" t="s">
        <v>741</v>
      </c>
      <c r="L73" s="1178" t="s">
        <v>741</v>
      </c>
      <c r="M73" s="1178" t="s">
        <v>741</v>
      </c>
      <c r="N73" s="1178" t="s">
        <v>741</v>
      </c>
      <c r="O73" s="1178" t="s">
        <v>644</v>
      </c>
      <c r="P73" s="1178" t="s">
        <v>644</v>
      </c>
      <c r="Q73" s="1179" t="s">
        <v>644</v>
      </c>
      <c r="R73" s="1180" t="s">
        <v>713</v>
      </c>
      <c r="S73" s="1302"/>
      <c r="T73" s="1303"/>
      <c r="U73" s="1303"/>
      <c r="V73" s="1303"/>
      <c r="W73" s="1305"/>
      <c r="X73" s="226">
        <f>スコア!M76</f>
        <v>3</v>
      </c>
      <c r="Y73" s="213"/>
      <c r="Z73" s="226">
        <f>スコア!O76</f>
        <v>0</v>
      </c>
      <c r="AA73" s="213">
        <f t="shared" si="14"/>
        <v>0</v>
      </c>
      <c r="AB73" s="190"/>
      <c r="AC73" s="116"/>
      <c r="AD73" s="315" t="e">
        <f>IF(#REF!="対象外",0,#REF!)</f>
        <v>#REF!</v>
      </c>
      <c r="AE73" s="115"/>
      <c r="AG73" s="216">
        <f>X73</f>
        <v>3</v>
      </c>
      <c r="AH73" s="192">
        <f>重み!D73</f>
        <v>0.5</v>
      </c>
      <c r="AI73" s="250"/>
      <c r="AJ73" s="192">
        <f>重み!E73</f>
        <v>0</v>
      </c>
      <c r="AK73" s="166"/>
      <c r="AL73" s="116"/>
      <c r="AM73" s="145">
        <f>重み!M73</f>
        <v>0.5</v>
      </c>
      <c r="AN73" s="130"/>
      <c r="AO73" s="145">
        <f>重み!N73</f>
        <v>0</v>
      </c>
      <c r="BA73" s="757">
        <f t="shared" si="21"/>
        <v>0</v>
      </c>
      <c r="BR73" s="840">
        <v>0</v>
      </c>
      <c r="BS73" s="841"/>
      <c r="BT73" s="842" t="s">
        <v>859</v>
      </c>
      <c r="BU73" s="843"/>
      <c r="BV73" s="1230" t="s">
        <v>761</v>
      </c>
      <c r="BW73" s="844" t="s">
        <v>796</v>
      </c>
      <c r="BX73" s="843"/>
      <c r="BY73" s="853" t="s">
        <v>860</v>
      </c>
      <c r="BZ73" s="846" t="str">
        <f>BV73</f>
        <v>★</v>
      </c>
      <c r="CA73" s="847" t="s">
        <v>861</v>
      </c>
      <c r="CB73" s="1176">
        <v>86</v>
      </c>
    </row>
    <row r="74" spans="2:80" ht="14.25" hidden="1" thickBot="1">
      <c r="B74" s="271"/>
      <c r="C74" s="1182"/>
      <c r="D74" s="274">
        <v>3</v>
      </c>
      <c r="E74" s="275" t="s">
        <v>4</v>
      </c>
      <c r="F74" s="1183"/>
      <c r="G74" s="1175"/>
      <c r="H74" s="1184"/>
      <c r="I74" s="793"/>
      <c r="J74" s="794"/>
      <c r="K74" s="794"/>
      <c r="L74" s="794"/>
      <c r="M74" s="794"/>
      <c r="N74" s="794"/>
      <c r="O74" s="794"/>
      <c r="P74" s="794"/>
      <c r="Q74" s="795"/>
      <c r="R74" s="796"/>
      <c r="S74" s="1302"/>
      <c r="T74" s="1303"/>
      <c r="U74" s="1303"/>
      <c r="V74" s="1303"/>
      <c r="W74" s="1305"/>
      <c r="X74" s="219">
        <f>スコア!M77</f>
        <v>0</v>
      </c>
      <c r="Y74" s="213"/>
      <c r="Z74" s="219">
        <f>スコア!O77</f>
        <v>0</v>
      </c>
      <c r="AA74" s="213">
        <f t="shared" si="14"/>
        <v>0</v>
      </c>
      <c r="AB74" s="190"/>
      <c r="AC74" s="116"/>
      <c r="AD74" s="291" t="e">
        <f>#REF!</f>
        <v>#REF!</v>
      </c>
      <c r="AE74" s="115"/>
      <c r="AG74" s="216">
        <f>X74</f>
        <v>0</v>
      </c>
      <c r="AH74" s="192">
        <f>重み!D74</f>
        <v>0</v>
      </c>
      <c r="AI74" s="250"/>
      <c r="AJ74" s="192">
        <f>重み!E74</f>
        <v>0</v>
      </c>
      <c r="AK74" s="166"/>
      <c r="AL74" s="116"/>
      <c r="AM74" s="145">
        <f>重み!M74</f>
        <v>0</v>
      </c>
      <c r="AN74" s="130"/>
      <c r="AO74" s="145">
        <f>重み!N74</f>
        <v>0</v>
      </c>
      <c r="BA74" s="757">
        <f t="shared" si="21"/>
        <v>0</v>
      </c>
      <c r="BR74" s="848"/>
      <c r="BS74" s="849"/>
      <c r="BT74" s="1168"/>
      <c r="BU74" s="1157"/>
      <c r="BV74" s="1231"/>
      <c r="BW74" s="1158"/>
      <c r="BX74" s="1159"/>
      <c r="BY74" s="850"/>
      <c r="BZ74" s="851"/>
      <c r="CA74" s="852"/>
      <c r="CB74" s="1184"/>
    </row>
    <row r="75" spans="2:80">
      <c r="B75" s="316">
        <v>2</v>
      </c>
      <c r="C75" s="232" t="s">
        <v>5</v>
      </c>
      <c r="D75" s="337"/>
      <c r="E75" s="337"/>
      <c r="F75" s="1186"/>
      <c r="G75" s="1175"/>
      <c r="H75" s="798"/>
      <c r="I75" s="784"/>
      <c r="J75" s="785"/>
      <c r="K75" s="785"/>
      <c r="L75" s="785"/>
      <c r="M75" s="785"/>
      <c r="N75" s="785"/>
      <c r="O75" s="785"/>
      <c r="P75" s="785"/>
      <c r="Q75" s="786"/>
      <c r="R75" s="787"/>
      <c r="S75" s="234"/>
      <c r="T75" s="235"/>
      <c r="U75" s="235"/>
      <c r="V75" s="235"/>
      <c r="W75" s="236"/>
      <c r="X75" s="237">
        <f>スコア!M78</f>
        <v>3</v>
      </c>
      <c r="Y75" s="238"/>
      <c r="Z75" s="187">
        <f>スコア!O78</f>
        <v>0</v>
      </c>
      <c r="AA75" s="239">
        <f t="shared" si="14"/>
        <v>0</v>
      </c>
      <c r="AB75" s="240">
        <f>ROUNDDOWN(AK75,1)</f>
        <v>3</v>
      </c>
      <c r="AC75" s="116"/>
      <c r="AD75" s="241"/>
      <c r="AE75" s="115"/>
      <c r="AG75" s="191">
        <f>AG76*AH76+AG79*AH79+AG86*AH86+AG90*AH90</f>
        <v>3.0000000000000004</v>
      </c>
      <c r="AH75" s="192">
        <f>重み!D75</f>
        <v>0.3</v>
      </c>
      <c r="AI75" s="191">
        <f>AI76*AJ76+AI79*AJ79+AI90*AJ90</f>
        <v>0</v>
      </c>
      <c r="AJ75" s="193">
        <f>SUM(AJ76,AJ79,AJ90)</f>
        <v>0</v>
      </c>
      <c r="AK75" s="166">
        <f>IF(AI75=0,AG75,IF(AG75=0,AI75,AG75*AM$6+AI75*AO$6))</f>
        <v>3.0000000000000004</v>
      </c>
      <c r="AL75" s="116"/>
      <c r="AM75" s="145">
        <f>重み!M75</f>
        <v>0.3</v>
      </c>
      <c r="AN75" s="130"/>
      <c r="AO75" s="194">
        <f>SUM(AO76,AO79,AO90)</f>
        <v>0</v>
      </c>
      <c r="AQ75" s="728">
        <v>3</v>
      </c>
      <c r="AR75" s="728"/>
      <c r="AS75" s="728"/>
      <c r="AT75" s="728"/>
      <c r="AU75" s="728"/>
      <c r="AV75" s="728">
        <v>4</v>
      </c>
      <c r="AW75" s="728"/>
      <c r="AX75" s="728"/>
      <c r="AY75" s="728"/>
      <c r="AZ75" s="728"/>
      <c r="BA75" s="725">
        <f t="shared" si="21"/>
        <v>3</v>
      </c>
      <c r="BB75" s="430">
        <f>Y75</f>
        <v>0</v>
      </c>
      <c r="BC75" s="240"/>
      <c r="BE75" s="724">
        <f>SUMPRODUCT($BH$7:$BQ$7,AQ75:AZ75)/BG75</f>
        <v>3</v>
      </c>
      <c r="BG75" s="723">
        <f>SUMPRODUCT($BH$7:$BQ$7,BH75:BQ75)</f>
        <v>1</v>
      </c>
      <c r="BH75" s="709">
        <f>IF(AQ75&gt;0,1,0)</f>
        <v>1</v>
      </c>
      <c r="BI75" s="709">
        <f t="shared" ref="BI75:BQ75" si="25">IF(AR75&gt;0,1,0)</f>
        <v>0</v>
      </c>
      <c r="BJ75" s="709">
        <f t="shared" si="25"/>
        <v>0</v>
      </c>
      <c r="BK75" s="709">
        <f t="shared" si="25"/>
        <v>0</v>
      </c>
      <c r="BL75" s="709">
        <f t="shared" si="25"/>
        <v>0</v>
      </c>
      <c r="BM75" s="709">
        <f t="shared" si="25"/>
        <v>1</v>
      </c>
      <c r="BN75" s="709">
        <f t="shared" si="25"/>
        <v>0</v>
      </c>
      <c r="BO75" s="709">
        <f t="shared" si="25"/>
        <v>0</v>
      </c>
      <c r="BP75" s="709">
        <f t="shared" si="25"/>
        <v>0</v>
      </c>
      <c r="BQ75" s="709">
        <f t="shared" si="25"/>
        <v>0</v>
      </c>
      <c r="BR75" s="830"/>
      <c r="BS75" s="831"/>
      <c r="BT75" s="1164"/>
      <c r="BU75" s="1165"/>
      <c r="BV75" s="1229"/>
      <c r="BW75" s="1166"/>
      <c r="BX75" s="1167"/>
      <c r="BY75" s="832"/>
      <c r="BZ75" s="833"/>
      <c r="CA75" s="834"/>
      <c r="CB75" s="798"/>
    </row>
    <row r="76" spans="2:80" ht="14.25" thickBot="1">
      <c r="B76" s="271"/>
      <c r="C76" s="196">
        <v>2.1</v>
      </c>
      <c r="D76" s="242" t="s">
        <v>1267</v>
      </c>
      <c r="E76" s="1185"/>
      <c r="F76" s="1186"/>
      <c r="G76" s="1175"/>
      <c r="H76" s="788"/>
      <c r="I76" s="789"/>
      <c r="J76" s="790"/>
      <c r="K76" s="790"/>
      <c r="L76" s="790"/>
      <c r="M76" s="790"/>
      <c r="N76" s="790"/>
      <c r="O76" s="790"/>
      <c r="P76" s="790"/>
      <c r="Q76" s="791"/>
      <c r="R76" s="792"/>
      <c r="S76" s="184"/>
      <c r="T76" s="185"/>
      <c r="U76" s="185"/>
      <c r="V76" s="185"/>
      <c r="W76" s="186"/>
      <c r="X76" s="272">
        <f>スコア!M79</f>
        <v>3</v>
      </c>
      <c r="Y76" s="188"/>
      <c r="Z76" s="317">
        <f>スコア!O79</f>
        <v>0</v>
      </c>
      <c r="AA76" s="189">
        <f t="shared" si="14"/>
        <v>0</v>
      </c>
      <c r="AB76" s="190"/>
      <c r="AC76" s="116"/>
      <c r="AD76" s="318"/>
      <c r="AE76" s="115"/>
      <c r="AG76" s="191">
        <f>SUMPRODUCT(AG77:AG78,AH77:AH78)</f>
        <v>3.0000000000000004</v>
      </c>
      <c r="AH76" s="192">
        <f>重み!D76</f>
        <v>0.5</v>
      </c>
      <c r="AI76" s="191">
        <f>SUMPRODUCT(AI77:AI78,AJ77:AJ78)</f>
        <v>0</v>
      </c>
      <c r="AJ76" s="192">
        <f>重み!E76</f>
        <v>0</v>
      </c>
      <c r="AK76" s="166"/>
      <c r="AL76" s="116"/>
      <c r="AM76" s="145">
        <f>重み!M76</f>
        <v>0.5</v>
      </c>
      <c r="AN76" s="130"/>
      <c r="AO76" s="145">
        <f>重み!N76</f>
        <v>0</v>
      </c>
      <c r="BA76" s="757">
        <f t="shared" si="21"/>
        <v>0</v>
      </c>
      <c r="BR76" s="835"/>
      <c r="BS76" s="836"/>
      <c r="BT76" s="1160"/>
      <c r="BU76" s="1161"/>
      <c r="BV76" s="1232"/>
      <c r="BW76" s="1162"/>
      <c r="BX76" s="1163"/>
      <c r="BY76" s="837"/>
      <c r="BZ76" s="838"/>
      <c r="CA76" s="839"/>
      <c r="CB76" s="788"/>
    </row>
    <row r="77" spans="2:80">
      <c r="B77" s="271"/>
      <c r="C77" s="1188"/>
      <c r="D77" s="208">
        <v>1</v>
      </c>
      <c r="E77" s="198" t="s">
        <v>1268</v>
      </c>
      <c r="F77" s="1189"/>
      <c r="G77" s="1175"/>
      <c r="H77" s="1241">
        <f t="shared" ref="H77:H78" si="26">CB77-36</f>
        <v>55</v>
      </c>
      <c r="I77" s="1177" t="s">
        <v>741</v>
      </c>
      <c r="J77" s="1178" t="s">
        <v>741</v>
      </c>
      <c r="K77" s="1178" t="s">
        <v>741</v>
      </c>
      <c r="L77" s="1178" t="s">
        <v>741</v>
      </c>
      <c r="M77" s="1178" t="s">
        <v>741</v>
      </c>
      <c r="N77" s="1178" t="s">
        <v>741</v>
      </c>
      <c r="O77" s="1178" t="s">
        <v>741</v>
      </c>
      <c r="P77" s="1178" t="s">
        <v>741</v>
      </c>
      <c r="Q77" s="1179" t="s">
        <v>741</v>
      </c>
      <c r="R77" s="1180" t="s">
        <v>713</v>
      </c>
      <c r="S77" s="1302"/>
      <c r="T77" s="1303"/>
      <c r="U77" s="1303"/>
      <c r="V77" s="1303"/>
      <c r="W77" s="1305"/>
      <c r="X77" s="212">
        <f>スコア!M80</f>
        <v>3</v>
      </c>
      <c r="Y77" s="319"/>
      <c r="Z77" s="320">
        <f>スコア!O80</f>
        <v>0</v>
      </c>
      <c r="AA77" s="189">
        <f t="shared" si="14"/>
        <v>0</v>
      </c>
      <c r="AB77" s="190"/>
      <c r="AC77" s="116"/>
      <c r="AD77" s="315" t="e">
        <f>IF(#REF!="対象外",0,#REF!)</f>
        <v>#REF!</v>
      </c>
      <c r="AE77" s="115"/>
      <c r="AG77" s="216">
        <f>X77</f>
        <v>3</v>
      </c>
      <c r="AH77" s="192">
        <f>重み!D77</f>
        <v>0.8</v>
      </c>
      <c r="AI77" s="261"/>
      <c r="AJ77" s="192">
        <f>重み!E77</f>
        <v>0</v>
      </c>
      <c r="AK77" s="166"/>
      <c r="AL77" s="116"/>
      <c r="AM77" s="145">
        <f>重み!M77</f>
        <v>0.8</v>
      </c>
      <c r="AN77" s="130"/>
      <c r="AO77" s="145">
        <f>重み!N77</f>
        <v>0</v>
      </c>
      <c r="BA77" s="757">
        <f t="shared" si="21"/>
        <v>0</v>
      </c>
      <c r="BR77" s="840">
        <v>0</v>
      </c>
      <c r="BS77" s="841"/>
      <c r="BT77" s="842" t="s">
        <v>862</v>
      </c>
      <c r="BU77" s="843"/>
      <c r="BV77" s="1230" t="s">
        <v>761</v>
      </c>
      <c r="BW77" s="844"/>
      <c r="BX77" s="843"/>
      <c r="BY77" s="853" t="s">
        <v>863</v>
      </c>
      <c r="BZ77" s="865" t="str">
        <f>BV77</f>
        <v>★</v>
      </c>
      <c r="CA77" s="847" t="s">
        <v>864</v>
      </c>
      <c r="CB77" s="1176">
        <v>91</v>
      </c>
    </row>
    <row r="78" spans="2:80" ht="14.25" thickBot="1">
      <c r="B78" s="271"/>
      <c r="C78" s="1191"/>
      <c r="D78" s="208">
        <v>2</v>
      </c>
      <c r="E78" s="198" t="s">
        <v>1269</v>
      </c>
      <c r="F78" s="1189"/>
      <c r="G78" s="1175"/>
      <c r="H78" s="1241">
        <f t="shared" si="26"/>
        <v>56</v>
      </c>
      <c r="I78" s="1177" t="s">
        <v>741</v>
      </c>
      <c r="J78" s="1178" t="s">
        <v>741</v>
      </c>
      <c r="K78" s="1178" t="s">
        <v>741</v>
      </c>
      <c r="L78" s="1178" t="s">
        <v>741</v>
      </c>
      <c r="M78" s="1178" t="s">
        <v>741</v>
      </c>
      <c r="N78" s="1178" t="s">
        <v>741</v>
      </c>
      <c r="O78" s="1178" t="s">
        <v>741</v>
      </c>
      <c r="P78" s="1178" t="s">
        <v>741</v>
      </c>
      <c r="Q78" s="1179" t="s">
        <v>741</v>
      </c>
      <c r="R78" s="1180" t="s">
        <v>713</v>
      </c>
      <c r="S78" s="1302"/>
      <c r="T78" s="1303"/>
      <c r="U78" s="1303"/>
      <c r="V78" s="1303"/>
      <c r="W78" s="1305"/>
      <c r="X78" s="219">
        <f>スコア!M81</f>
        <v>3</v>
      </c>
      <c r="Y78" s="319"/>
      <c r="Z78" s="320">
        <f>スコア!O81</f>
        <v>0</v>
      </c>
      <c r="AA78" s="189">
        <f t="shared" si="14"/>
        <v>0</v>
      </c>
      <c r="AB78" s="190"/>
      <c r="AC78" s="116"/>
      <c r="AD78" s="315" t="e">
        <f>IF(#REF!="対象外",0,#REF!)</f>
        <v>#REF!</v>
      </c>
      <c r="AE78" s="115"/>
      <c r="AG78" s="216">
        <f>X78</f>
        <v>3</v>
      </c>
      <c r="AH78" s="192">
        <f>重み!D78</f>
        <v>0.2</v>
      </c>
      <c r="AI78" s="261"/>
      <c r="AJ78" s="192">
        <f>重み!E78</f>
        <v>0</v>
      </c>
      <c r="AK78" s="166"/>
      <c r="AL78" s="116"/>
      <c r="AM78" s="145">
        <f>重み!M78</f>
        <v>0.2</v>
      </c>
      <c r="AN78" s="130"/>
      <c r="AO78" s="145">
        <f>重み!N78</f>
        <v>0</v>
      </c>
      <c r="BA78" s="757">
        <f t="shared" si="21"/>
        <v>0</v>
      </c>
      <c r="BR78" s="840">
        <v>0</v>
      </c>
      <c r="BS78" s="841"/>
      <c r="BT78" s="842" t="s">
        <v>865</v>
      </c>
      <c r="BU78" s="843"/>
      <c r="BV78" s="1230" t="s">
        <v>761</v>
      </c>
      <c r="BW78" s="844"/>
      <c r="BX78" s="843"/>
      <c r="BY78" s="853" t="s">
        <v>866</v>
      </c>
      <c r="BZ78" s="865" t="str">
        <f>BV78</f>
        <v>★</v>
      </c>
      <c r="CA78" s="847" t="s">
        <v>867</v>
      </c>
      <c r="CB78" s="1176">
        <v>92</v>
      </c>
    </row>
    <row r="79" spans="2:80" ht="14.25" thickBot="1">
      <c r="B79" s="271"/>
      <c r="C79" s="222">
        <v>2.2000000000000002</v>
      </c>
      <c r="D79" s="242" t="s">
        <v>542</v>
      </c>
      <c r="E79" s="1185"/>
      <c r="F79" s="1186"/>
      <c r="G79" s="1175"/>
      <c r="H79" s="788"/>
      <c r="I79" s="789"/>
      <c r="J79" s="790"/>
      <c r="K79" s="790"/>
      <c r="L79" s="790"/>
      <c r="M79" s="790"/>
      <c r="N79" s="790"/>
      <c r="O79" s="790"/>
      <c r="P79" s="790"/>
      <c r="Q79" s="791"/>
      <c r="R79" s="792"/>
      <c r="S79" s="184"/>
      <c r="T79" s="185"/>
      <c r="U79" s="185"/>
      <c r="V79" s="185"/>
      <c r="W79" s="186"/>
      <c r="X79" s="272">
        <f>スコア!M82</f>
        <v>3.1</v>
      </c>
      <c r="Y79" s="188"/>
      <c r="Z79" s="317">
        <f>スコア!O82</f>
        <v>0</v>
      </c>
      <c r="AA79" s="189">
        <f t="shared" si="14"/>
        <v>0</v>
      </c>
      <c r="AB79" s="190"/>
      <c r="AC79" s="116"/>
      <c r="AD79" s="321"/>
      <c r="AE79" s="115"/>
      <c r="AG79" s="191">
        <f>SUMPRODUCT(AG80:AG85,AH80:AH85)</f>
        <v>3.0000000000000004</v>
      </c>
      <c r="AH79" s="192">
        <f>重み!D79</f>
        <v>0.3</v>
      </c>
      <c r="AI79" s="191">
        <f>SUMPRODUCT(AI80:AI85,AJ80:AJ85)</f>
        <v>0</v>
      </c>
      <c r="AJ79" s="192">
        <f>重み!E79</f>
        <v>0</v>
      </c>
      <c r="AK79" s="166"/>
      <c r="AL79" s="116"/>
      <c r="AM79" s="145">
        <f>重み!M79</f>
        <v>0.3</v>
      </c>
      <c r="AN79" s="130"/>
      <c r="AO79" s="145">
        <f>重み!N79</f>
        <v>0</v>
      </c>
      <c r="BA79" s="757">
        <f t="shared" si="21"/>
        <v>0</v>
      </c>
      <c r="BR79" s="835"/>
      <c r="BS79" s="836"/>
      <c r="BT79" s="1160"/>
      <c r="BU79" s="1161"/>
      <c r="BV79" s="1232"/>
      <c r="BW79" s="1162"/>
      <c r="BX79" s="1163"/>
      <c r="BY79" s="837"/>
      <c r="BZ79" s="838"/>
      <c r="CA79" s="839"/>
      <c r="CB79" s="788"/>
    </row>
    <row r="80" spans="2:80" ht="27">
      <c r="B80" s="271"/>
      <c r="C80" s="1188"/>
      <c r="D80" s="208">
        <v>1</v>
      </c>
      <c r="E80" s="198" t="s">
        <v>184</v>
      </c>
      <c r="F80" s="1189"/>
      <c r="G80" s="1175"/>
      <c r="H80" s="1241">
        <f t="shared" ref="H80:H85" si="27">CB80-36</f>
        <v>57</v>
      </c>
      <c r="I80" s="1177" t="s">
        <v>741</v>
      </c>
      <c r="J80" s="1178" t="s">
        <v>741</v>
      </c>
      <c r="K80" s="1178" t="s">
        <v>741</v>
      </c>
      <c r="L80" s="1178" t="s">
        <v>741</v>
      </c>
      <c r="M80" s="1178" t="s">
        <v>741</v>
      </c>
      <c r="N80" s="1178" t="s">
        <v>741</v>
      </c>
      <c r="O80" s="1178" t="s">
        <v>741</v>
      </c>
      <c r="P80" s="1178" t="s">
        <v>741</v>
      </c>
      <c r="Q80" s="1179" t="s">
        <v>741</v>
      </c>
      <c r="R80" s="1180" t="s">
        <v>713</v>
      </c>
      <c r="S80" s="1302"/>
      <c r="T80" s="1303"/>
      <c r="U80" s="1303"/>
      <c r="V80" s="1303"/>
      <c r="W80" s="1305"/>
      <c r="X80" s="212">
        <f>スコア!M83</f>
        <v>3</v>
      </c>
      <c r="Y80" s="319"/>
      <c r="Z80" s="320">
        <f>スコア!O83</f>
        <v>0</v>
      </c>
      <c r="AA80" s="189">
        <f t="shared" si="14"/>
        <v>0</v>
      </c>
      <c r="AB80" s="190"/>
      <c r="AC80" s="116"/>
      <c r="AD80" s="284" t="e">
        <f>IF(#REF!="対象外",0,#REF!)</f>
        <v>#REF!</v>
      </c>
      <c r="AE80" s="115"/>
      <c r="AG80" s="216">
        <f t="shared" ref="AG80:AG85" si="28">X80</f>
        <v>3</v>
      </c>
      <c r="AH80" s="192">
        <f>重み!D80</f>
        <v>0.2</v>
      </c>
      <c r="AI80" s="261"/>
      <c r="AJ80" s="192">
        <f>重み!E80</f>
        <v>0</v>
      </c>
      <c r="AK80" s="166"/>
      <c r="AL80" s="116"/>
      <c r="AM80" s="145">
        <f>重み!M80</f>
        <v>0.2</v>
      </c>
      <c r="AN80" s="130"/>
      <c r="AO80" s="145">
        <f>重み!N80</f>
        <v>0</v>
      </c>
      <c r="BA80" s="757">
        <f t="shared" si="21"/>
        <v>0</v>
      </c>
      <c r="BR80" s="840">
        <v>0</v>
      </c>
      <c r="BS80" s="841"/>
      <c r="BT80" s="842" t="s">
        <v>868</v>
      </c>
      <c r="BU80" s="843"/>
      <c r="BV80" s="1230" t="s">
        <v>761</v>
      </c>
      <c r="BW80" s="844"/>
      <c r="BX80" s="843"/>
      <c r="BY80" s="853" t="s">
        <v>869</v>
      </c>
      <c r="BZ80" s="865" t="str">
        <f t="shared" ref="BZ80:BZ85" si="29">BV80</f>
        <v>★</v>
      </c>
      <c r="CA80" s="847" t="s">
        <v>870</v>
      </c>
      <c r="CB80" s="1176">
        <v>93</v>
      </c>
    </row>
    <row r="81" spans="2:80" ht="27">
      <c r="B81" s="271"/>
      <c r="C81" s="1188"/>
      <c r="D81" s="208">
        <v>2</v>
      </c>
      <c r="E81" s="198" t="s">
        <v>185</v>
      </c>
      <c r="F81" s="1189"/>
      <c r="G81" s="1175"/>
      <c r="H81" s="1241">
        <f t="shared" si="27"/>
        <v>58</v>
      </c>
      <c r="I81" s="1177" t="s">
        <v>741</v>
      </c>
      <c r="J81" s="1178" t="s">
        <v>741</v>
      </c>
      <c r="K81" s="1178" t="s">
        <v>741</v>
      </c>
      <c r="L81" s="1178" t="s">
        <v>741</v>
      </c>
      <c r="M81" s="1178" t="s">
        <v>741</v>
      </c>
      <c r="N81" s="1178" t="s">
        <v>741</v>
      </c>
      <c r="O81" s="1178" t="s">
        <v>741</v>
      </c>
      <c r="P81" s="1178" t="s">
        <v>741</v>
      </c>
      <c r="Q81" s="1179" t="s">
        <v>741</v>
      </c>
      <c r="R81" s="1180" t="s">
        <v>713</v>
      </c>
      <c r="S81" s="1302"/>
      <c r="T81" s="1303"/>
      <c r="U81" s="1303"/>
      <c r="V81" s="1303"/>
      <c r="W81" s="1305"/>
      <c r="X81" s="226">
        <f>スコア!M84</f>
        <v>3</v>
      </c>
      <c r="Y81" s="319"/>
      <c r="Z81" s="320">
        <f>スコア!O84</f>
        <v>0</v>
      </c>
      <c r="AA81" s="189">
        <f t="shared" si="14"/>
        <v>0</v>
      </c>
      <c r="AB81" s="190"/>
      <c r="AC81" s="116"/>
      <c r="AD81" s="315" t="e">
        <f>IF(#REF!="対象外",0,#REF!)</f>
        <v>#REF!</v>
      </c>
      <c r="AE81" s="115"/>
      <c r="AG81" s="216">
        <f t="shared" si="28"/>
        <v>3</v>
      </c>
      <c r="AH81" s="192">
        <f>重み!D81</f>
        <v>0.2</v>
      </c>
      <c r="AI81" s="261"/>
      <c r="AJ81" s="192">
        <f>重み!E81</f>
        <v>0</v>
      </c>
      <c r="AK81" s="166"/>
      <c r="AL81" s="116"/>
      <c r="AM81" s="145">
        <f>重み!M81</f>
        <v>0.2</v>
      </c>
      <c r="AN81" s="130"/>
      <c r="AO81" s="145">
        <f>重み!N81</f>
        <v>0</v>
      </c>
      <c r="BA81" s="757">
        <f t="shared" si="21"/>
        <v>0</v>
      </c>
      <c r="BR81" s="840">
        <v>0</v>
      </c>
      <c r="BS81" s="841"/>
      <c r="BT81" s="842" t="s">
        <v>871</v>
      </c>
      <c r="BU81" s="843"/>
      <c r="BV81" s="1230" t="s">
        <v>761</v>
      </c>
      <c r="BW81" s="844" t="s">
        <v>872</v>
      </c>
      <c r="BX81" s="843"/>
      <c r="BY81" s="853" t="s">
        <v>873</v>
      </c>
      <c r="BZ81" s="846" t="str">
        <f t="shared" si="29"/>
        <v>★</v>
      </c>
      <c r="CA81" s="847" t="s">
        <v>874</v>
      </c>
      <c r="CB81" s="1176">
        <v>94</v>
      </c>
    </row>
    <row r="82" spans="2:80" ht="27">
      <c r="B82" s="271"/>
      <c r="C82" s="1188"/>
      <c r="D82" s="208">
        <v>3</v>
      </c>
      <c r="E82" s="1306" t="s">
        <v>186</v>
      </c>
      <c r="F82" s="1391"/>
      <c r="G82" s="1175"/>
      <c r="H82" s="1241">
        <f t="shared" si="27"/>
        <v>58</v>
      </c>
      <c r="I82" s="1177" t="s">
        <v>741</v>
      </c>
      <c r="J82" s="1178" t="s">
        <v>741</v>
      </c>
      <c r="K82" s="1178" t="s">
        <v>741</v>
      </c>
      <c r="L82" s="1178" t="s">
        <v>741</v>
      </c>
      <c r="M82" s="1178" t="s">
        <v>741</v>
      </c>
      <c r="N82" s="1178" t="s">
        <v>741</v>
      </c>
      <c r="O82" s="1178" t="s">
        <v>741</v>
      </c>
      <c r="P82" s="1178" t="s">
        <v>741</v>
      </c>
      <c r="Q82" s="1179" t="s">
        <v>741</v>
      </c>
      <c r="R82" s="1180" t="s">
        <v>713</v>
      </c>
      <c r="S82" s="1302"/>
      <c r="T82" s="1303"/>
      <c r="U82" s="1303"/>
      <c r="V82" s="1303"/>
      <c r="W82" s="1305"/>
      <c r="X82" s="226">
        <f>スコア!M85</f>
        <v>3</v>
      </c>
      <c r="Y82" s="319"/>
      <c r="Z82" s="320">
        <f>スコア!O85</f>
        <v>0</v>
      </c>
      <c r="AA82" s="189">
        <f t="shared" si="14"/>
        <v>0</v>
      </c>
      <c r="AB82" s="190"/>
      <c r="AC82" s="116"/>
      <c r="AD82" s="315" t="e">
        <f>IF(#REF!="対象外",0,#REF!)</f>
        <v>#REF!</v>
      </c>
      <c r="AE82" s="115"/>
      <c r="AG82" s="216">
        <f t="shared" si="28"/>
        <v>3</v>
      </c>
      <c r="AH82" s="192">
        <f>重み!D82</f>
        <v>0.1</v>
      </c>
      <c r="AI82" s="261"/>
      <c r="AJ82" s="192">
        <f>重み!E82</f>
        <v>0</v>
      </c>
      <c r="AK82" s="166"/>
      <c r="AL82" s="116"/>
      <c r="AM82" s="145">
        <f>重み!M82</f>
        <v>0.1</v>
      </c>
      <c r="AN82" s="130"/>
      <c r="AO82" s="145">
        <f>重み!N82</f>
        <v>0</v>
      </c>
      <c r="BA82" s="757">
        <f t="shared" si="21"/>
        <v>0</v>
      </c>
      <c r="BR82" s="840">
        <v>0</v>
      </c>
      <c r="BS82" s="841"/>
      <c r="BT82" s="842" t="s">
        <v>875</v>
      </c>
      <c r="BU82" s="843"/>
      <c r="BV82" s="1230" t="s">
        <v>761</v>
      </c>
      <c r="BW82" s="844" t="s">
        <v>872</v>
      </c>
      <c r="BX82" s="843"/>
      <c r="BY82" s="853" t="s">
        <v>876</v>
      </c>
      <c r="BZ82" s="846" t="str">
        <f t="shared" si="29"/>
        <v>★</v>
      </c>
      <c r="CA82" s="847" t="s">
        <v>773</v>
      </c>
      <c r="CB82" s="1176">
        <v>94</v>
      </c>
    </row>
    <row r="83" spans="2:80" ht="13.5" customHeight="1">
      <c r="B83" s="271"/>
      <c r="C83" s="1188"/>
      <c r="D83" s="208">
        <v>4</v>
      </c>
      <c r="E83" s="198" t="s">
        <v>187</v>
      </c>
      <c r="F83" s="1189"/>
      <c r="G83" s="1175"/>
      <c r="H83" s="1241">
        <f t="shared" si="27"/>
        <v>59</v>
      </c>
      <c r="I83" s="1177" t="s">
        <v>741</v>
      </c>
      <c r="J83" s="1178" t="s">
        <v>741</v>
      </c>
      <c r="K83" s="1178" t="s">
        <v>741</v>
      </c>
      <c r="L83" s="1178" t="s">
        <v>741</v>
      </c>
      <c r="M83" s="1178" t="s">
        <v>741</v>
      </c>
      <c r="N83" s="1178" t="s">
        <v>741</v>
      </c>
      <c r="O83" s="1178" t="s">
        <v>741</v>
      </c>
      <c r="P83" s="1178" t="s">
        <v>741</v>
      </c>
      <c r="Q83" s="1179" t="s">
        <v>741</v>
      </c>
      <c r="R83" s="1180" t="s">
        <v>713</v>
      </c>
      <c r="S83" s="1302"/>
      <c r="T83" s="1303"/>
      <c r="U83" s="1303"/>
      <c r="V83" s="1303"/>
      <c r="W83" s="1305"/>
      <c r="X83" s="226">
        <f>スコア!M86</f>
        <v>3</v>
      </c>
      <c r="Y83" s="319"/>
      <c r="Z83" s="322">
        <f>スコア!O86</f>
        <v>0</v>
      </c>
      <c r="AA83" s="189">
        <f t="shared" si="14"/>
        <v>0</v>
      </c>
      <c r="AB83" s="190"/>
      <c r="AC83" s="116"/>
      <c r="AD83" s="315" t="e">
        <f>IF(#REF!="対象外",0,#REF!)</f>
        <v>#REF!</v>
      </c>
      <c r="AE83" s="115"/>
      <c r="AG83" s="216">
        <f t="shared" si="28"/>
        <v>3</v>
      </c>
      <c r="AH83" s="192">
        <f>重み!D83</f>
        <v>0.1</v>
      </c>
      <c r="AI83" s="261"/>
      <c r="AJ83" s="192">
        <f>重み!E83</f>
        <v>0</v>
      </c>
      <c r="AK83" s="166"/>
      <c r="AL83" s="116"/>
      <c r="AM83" s="145">
        <f>重み!M83</f>
        <v>0.1</v>
      </c>
      <c r="AN83" s="130"/>
      <c r="AO83" s="145">
        <f>重み!N83</f>
        <v>0</v>
      </c>
      <c r="BA83" s="757">
        <f t="shared" si="21"/>
        <v>0</v>
      </c>
      <c r="BR83" s="840">
        <v>0</v>
      </c>
      <c r="BS83" s="841"/>
      <c r="BT83" s="842" t="s">
        <v>877</v>
      </c>
      <c r="BU83" s="843"/>
      <c r="BV83" s="1230" t="s">
        <v>761</v>
      </c>
      <c r="BW83" s="844" t="s">
        <v>878</v>
      </c>
      <c r="BX83" s="843"/>
      <c r="BY83" s="853" t="s">
        <v>879</v>
      </c>
      <c r="BZ83" s="846" t="str">
        <f t="shared" si="29"/>
        <v>★</v>
      </c>
      <c r="CA83" s="1333" t="s">
        <v>880</v>
      </c>
      <c r="CB83" s="1176">
        <v>95</v>
      </c>
    </row>
    <row r="84" spans="2:80" ht="13.5" customHeight="1">
      <c r="B84" s="271"/>
      <c r="C84" s="1188"/>
      <c r="D84" s="208">
        <v>5</v>
      </c>
      <c r="E84" s="1306" t="s">
        <v>188</v>
      </c>
      <c r="F84" s="1391"/>
      <c r="G84" s="1175"/>
      <c r="H84" s="1241">
        <f t="shared" si="27"/>
        <v>59</v>
      </c>
      <c r="I84" s="1177" t="s">
        <v>741</v>
      </c>
      <c r="J84" s="1178" t="s">
        <v>741</v>
      </c>
      <c r="K84" s="1178" t="s">
        <v>741</v>
      </c>
      <c r="L84" s="1178" t="s">
        <v>741</v>
      </c>
      <c r="M84" s="1178" t="s">
        <v>741</v>
      </c>
      <c r="N84" s="1178" t="s">
        <v>741</v>
      </c>
      <c r="O84" s="1178" t="s">
        <v>741</v>
      </c>
      <c r="P84" s="1178" t="s">
        <v>741</v>
      </c>
      <c r="Q84" s="1179" t="s">
        <v>741</v>
      </c>
      <c r="R84" s="1180" t="s">
        <v>713</v>
      </c>
      <c r="S84" s="1302"/>
      <c r="T84" s="1303"/>
      <c r="U84" s="1303"/>
      <c r="V84" s="1303"/>
      <c r="W84" s="1305"/>
      <c r="X84" s="226">
        <f>スコア!M87</f>
        <v>3</v>
      </c>
      <c r="Y84" s="319"/>
      <c r="Z84" s="322">
        <f>スコア!O87</f>
        <v>0</v>
      </c>
      <c r="AA84" s="189">
        <f t="shared" si="14"/>
        <v>0</v>
      </c>
      <c r="AB84" s="190"/>
      <c r="AC84" s="116"/>
      <c r="AD84" s="315" t="e">
        <f>IF(#REF!="対象外",0,#REF!)</f>
        <v>#REF!</v>
      </c>
      <c r="AE84" s="115"/>
      <c r="AG84" s="216">
        <f t="shared" si="28"/>
        <v>3</v>
      </c>
      <c r="AH84" s="192">
        <f>重み!D84</f>
        <v>0.2</v>
      </c>
      <c r="AI84" s="261"/>
      <c r="AJ84" s="192">
        <f>重み!E84</f>
        <v>0</v>
      </c>
      <c r="AK84" s="166"/>
      <c r="AL84" s="116"/>
      <c r="AM84" s="145">
        <f>重み!M84</f>
        <v>0.2</v>
      </c>
      <c r="AN84" s="130"/>
      <c r="AO84" s="145">
        <f>重み!N84</f>
        <v>0</v>
      </c>
      <c r="BA84" s="757">
        <f t="shared" si="21"/>
        <v>0</v>
      </c>
      <c r="BR84" s="840">
        <v>0</v>
      </c>
      <c r="BS84" s="841"/>
      <c r="BT84" s="842" t="s">
        <v>881</v>
      </c>
      <c r="BU84" s="843"/>
      <c r="BV84" s="1230" t="s">
        <v>761</v>
      </c>
      <c r="BW84" s="844" t="s">
        <v>878</v>
      </c>
      <c r="BX84" s="843"/>
      <c r="BY84" s="853" t="s">
        <v>882</v>
      </c>
      <c r="BZ84" s="846" t="str">
        <f t="shared" si="29"/>
        <v>★</v>
      </c>
      <c r="CA84" s="1334"/>
      <c r="CB84" s="1176">
        <v>95</v>
      </c>
    </row>
    <row r="85" spans="2:80" ht="27.75" thickBot="1">
      <c r="B85" s="271"/>
      <c r="C85" s="1191"/>
      <c r="D85" s="208">
        <v>6</v>
      </c>
      <c r="E85" s="198" t="s">
        <v>189</v>
      </c>
      <c r="F85" s="1189"/>
      <c r="G85" s="1175"/>
      <c r="H85" s="1241">
        <f t="shared" si="27"/>
        <v>61</v>
      </c>
      <c r="I85" s="1177" t="s">
        <v>741</v>
      </c>
      <c r="J85" s="1178" t="s">
        <v>741</v>
      </c>
      <c r="K85" s="1178" t="s">
        <v>741</v>
      </c>
      <c r="L85" s="1178" t="s">
        <v>741</v>
      </c>
      <c r="M85" s="1178" t="s">
        <v>741</v>
      </c>
      <c r="N85" s="1178" t="s">
        <v>741</v>
      </c>
      <c r="O85" s="1178" t="s">
        <v>741</v>
      </c>
      <c r="P85" s="1178" t="s">
        <v>741</v>
      </c>
      <c r="Q85" s="1179" t="s">
        <v>741</v>
      </c>
      <c r="R85" s="1180" t="s">
        <v>713</v>
      </c>
      <c r="S85" s="1318"/>
      <c r="T85" s="1319"/>
      <c r="U85" s="1319"/>
      <c r="V85" s="1319"/>
      <c r="W85" s="1320"/>
      <c r="X85" s="219">
        <f>スコア!M88</f>
        <v>3</v>
      </c>
      <c r="Y85" s="324"/>
      <c r="Z85" s="325">
        <f>スコア!O88</f>
        <v>0</v>
      </c>
      <c r="AA85" s="310">
        <f t="shared" si="14"/>
        <v>0</v>
      </c>
      <c r="AB85" s="311"/>
      <c r="AC85" s="116"/>
      <c r="AD85" s="291" t="e">
        <f>IF(#REF!="対象外",0,#REF!)</f>
        <v>#REF!</v>
      </c>
      <c r="AE85" s="115"/>
      <c r="AG85" s="216">
        <f t="shared" si="28"/>
        <v>3</v>
      </c>
      <c r="AH85" s="192">
        <f>重み!D85</f>
        <v>0.2</v>
      </c>
      <c r="AI85" s="261"/>
      <c r="AJ85" s="192">
        <f>重み!E85</f>
        <v>0</v>
      </c>
      <c r="AK85" s="166"/>
      <c r="AL85" s="116"/>
      <c r="AM85" s="145">
        <f>重み!M85</f>
        <v>0.2</v>
      </c>
      <c r="AN85" s="130"/>
      <c r="AO85" s="145">
        <f>重み!N85</f>
        <v>0</v>
      </c>
      <c r="BA85" s="757">
        <f t="shared" si="21"/>
        <v>0</v>
      </c>
      <c r="BR85" s="840">
        <v>0</v>
      </c>
      <c r="BS85" s="841"/>
      <c r="BT85" s="842" t="s">
        <v>883</v>
      </c>
      <c r="BU85" s="843"/>
      <c r="BV85" s="1230" t="s">
        <v>761</v>
      </c>
      <c r="BW85" s="844" t="s">
        <v>884</v>
      </c>
      <c r="BX85" s="843"/>
      <c r="BY85" s="853" t="s">
        <v>885</v>
      </c>
      <c r="BZ85" s="846" t="str">
        <f t="shared" si="29"/>
        <v>★</v>
      </c>
      <c r="CA85" s="847" t="s">
        <v>886</v>
      </c>
      <c r="CB85" s="1176">
        <v>97</v>
      </c>
    </row>
    <row r="86" spans="2:80" ht="13.5" hidden="1" customHeight="1">
      <c r="B86" s="271"/>
      <c r="C86" s="222">
        <v>2.2999999999999998</v>
      </c>
      <c r="D86" s="197" t="s">
        <v>190</v>
      </c>
      <c r="E86" s="1185"/>
      <c r="F86" s="1186"/>
      <c r="G86" s="1175"/>
      <c r="H86" s="808"/>
      <c r="I86" s="793"/>
      <c r="J86" s="794"/>
      <c r="K86" s="794"/>
      <c r="L86" s="794"/>
      <c r="M86" s="794"/>
      <c r="N86" s="794"/>
      <c r="O86" s="794"/>
      <c r="P86" s="794"/>
      <c r="Q86" s="795"/>
      <c r="R86" s="796"/>
      <c r="S86" s="768"/>
      <c r="T86" s="327"/>
      <c r="U86" s="327"/>
      <c r="V86" s="327"/>
      <c r="W86" s="327"/>
      <c r="X86" s="272">
        <f>スコア!M89</f>
        <v>0</v>
      </c>
      <c r="Y86" s="245"/>
      <c r="Z86" s="328">
        <f>スコア!O89</f>
        <v>0</v>
      </c>
      <c r="AA86" s="247">
        <f t="shared" si="14"/>
        <v>0</v>
      </c>
      <c r="AB86" s="205"/>
      <c r="AC86" s="116"/>
      <c r="AD86" s="321"/>
      <c r="AE86" s="115"/>
      <c r="AG86" s="191">
        <f>SUMPRODUCT(AG87:AG89,AH87:AH89)</f>
        <v>0</v>
      </c>
      <c r="AH86" s="192">
        <f>重み!D86</f>
        <v>0</v>
      </c>
      <c r="AI86" s="191">
        <f>SUMPRODUCT(AI87:AI89,AJ87:AJ89)</f>
        <v>0</v>
      </c>
      <c r="AJ86" s="192">
        <f>重み!E86</f>
        <v>0</v>
      </c>
      <c r="AK86" s="166"/>
      <c r="AL86" s="116"/>
      <c r="AM86" s="145">
        <f>重み!M86</f>
        <v>0</v>
      </c>
      <c r="AN86" s="130"/>
      <c r="AO86" s="145">
        <f>重み!N86</f>
        <v>0</v>
      </c>
      <c r="BA86" s="757">
        <f t="shared" si="21"/>
        <v>0</v>
      </c>
      <c r="BR86" s="848"/>
      <c r="BS86" s="849"/>
      <c r="BT86" s="1168"/>
      <c r="BU86" s="1157"/>
      <c r="BV86" s="1231"/>
      <c r="BW86" s="1158"/>
      <c r="BX86" s="1159"/>
      <c r="BY86" s="850"/>
      <c r="BZ86" s="851"/>
      <c r="CA86" s="852"/>
      <c r="CB86" s="808"/>
    </row>
    <row r="87" spans="2:80" ht="13.5" hidden="1" customHeight="1">
      <c r="B87" s="271"/>
      <c r="C87" s="1181"/>
      <c r="D87" s="208">
        <v>1</v>
      </c>
      <c r="E87" s="198" t="s">
        <v>16</v>
      </c>
      <c r="F87" s="1189"/>
      <c r="G87" s="1175"/>
      <c r="H87" s="808"/>
      <c r="I87" s="793"/>
      <c r="J87" s="794"/>
      <c r="K87" s="794"/>
      <c r="L87" s="794"/>
      <c r="M87" s="794"/>
      <c r="N87" s="794"/>
      <c r="O87" s="794"/>
      <c r="P87" s="794"/>
      <c r="Q87" s="795"/>
      <c r="R87" s="796"/>
      <c r="S87" s="1302"/>
      <c r="T87" s="1303"/>
      <c r="U87" s="1303"/>
      <c r="V87" s="1303"/>
      <c r="W87" s="1305"/>
      <c r="X87" s="212">
        <f>スコア!M90</f>
        <v>3</v>
      </c>
      <c r="Y87" s="319"/>
      <c r="Z87" s="320">
        <f>スコア!O90</f>
        <v>0</v>
      </c>
      <c r="AA87" s="189">
        <f t="shared" si="14"/>
        <v>0</v>
      </c>
      <c r="AB87" s="190"/>
      <c r="AC87" s="116"/>
      <c r="AD87" s="284" t="e">
        <f>#REF!</f>
        <v>#REF!</v>
      </c>
      <c r="AE87" s="115"/>
      <c r="AG87" s="216">
        <f>X87</f>
        <v>3</v>
      </c>
      <c r="AH87" s="192">
        <f>重み!D87</f>
        <v>0</v>
      </c>
      <c r="AI87" s="250"/>
      <c r="AJ87" s="192">
        <f>重み!E87</f>
        <v>0</v>
      </c>
      <c r="AK87" s="166"/>
      <c r="AL87" s="116"/>
      <c r="AM87" s="145">
        <f>重み!M87</f>
        <v>0</v>
      </c>
      <c r="AN87" s="130"/>
      <c r="AO87" s="145">
        <f>重み!N87</f>
        <v>0</v>
      </c>
      <c r="BA87" s="757">
        <f t="shared" si="21"/>
        <v>0</v>
      </c>
      <c r="BR87" s="848"/>
      <c r="BS87" s="849"/>
      <c r="BT87" s="1168"/>
      <c r="BU87" s="1157"/>
      <c r="BV87" s="1231"/>
      <c r="BW87" s="1158"/>
      <c r="BX87" s="1159"/>
      <c r="BY87" s="850"/>
      <c r="BZ87" s="851"/>
      <c r="CA87" s="852"/>
      <c r="CB87" s="808"/>
    </row>
    <row r="88" spans="2:80" ht="13.5" hidden="1" customHeight="1">
      <c r="B88" s="271"/>
      <c r="C88" s="1181"/>
      <c r="D88" s="208">
        <v>2</v>
      </c>
      <c r="E88" s="198" t="s">
        <v>17</v>
      </c>
      <c r="F88" s="1189"/>
      <c r="G88" s="1175"/>
      <c r="H88" s="808"/>
      <c r="I88" s="793"/>
      <c r="J88" s="794"/>
      <c r="K88" s="794"/>
      <c r="L88" s="794"/>
      <c r="M88" s="794"/>
      <c r="N88" s="794"/>
      <c r="O88" s="794"/>
      <c r="P88" s="794"/>
      <c r="Q88" s="795"/>
      <c r="R88" s="796"/>
      <c r="S88" s="1302"/>
      <c r="T88" s="1303"/>
      <c r="U88" s="1303"/>
      <c r="V88" s="1303"/>
      <c r="W88" s="1305"/>
      <c r="X88" s="226">
        <f>スコア!M91</f>
        <v>3</v>
      </c>
      <c r="Y88" s="319"/>
      <c r="Z88" s="320">
        <f>スコア!O91</f>
        <v>0</v>
      </c>
      <c r="AA88" s="189">
        <f t="shared" si="14"/>
        <v>0</v>
      </c>
      <c r="AB88" s="190"/>
      <c r="AC88" s="116"/>
      <c r="AD88" s="315" t="e">
        <f>#REF!</f>
        <v>#REF!</v>
      </c>
      <c r="AE88" s="115"/>
      <c r="AG88" s="216">
        <f>X88</f>
        <v>3</v>
      </c>
      <c r="AH88" s="192">
        <f>重み!D88</f>
        <v>0</v>
      </c>
      <c r="AI88" s="250"/>
      <c r="AJ88" s="192">
        <f>重み!E88</f>
        <v>0</v>
      </c>
      <c r="AK88" s="166"/>
      <c r="AL88" s="116"/>
      <c r="AM88" s="145">
        <f>重み!M88</f>
        <v>0</v>
      </c>
      <c r="AN88" s="130"/>
      <c r="AO88" s="145">
        <f>重み!N88</f>
        <v>0</v>
      </c>
      <c r="BA88" s="757">
        <f t="shared" si="21"/>
        <v>0</v>
      </c>
      <c r="BR88" s="848"/>
      <c r="BS88" s="849"/>
      <c r="BT88" s="1168"/>
      <c r="BU88" s="1157"/>
      <c r="BV88" s="1231"/>
      <c r="BW88" s="1158"/>
      <c r="BX88" s="1159"/>
      <c r="BY88" s="850"/>
      <c r="BZ88" s="851"/>
      <c r="CA88" s="852"/>
      <c r="CB88" s="808"/>
    </row>
    <row r="89" spans="2:80" ht="14.25" hidden="1" customHeight="1" thickBot="1">
      <c r="B89" s="271"/>
      <c r="C89" s="1182"/>
      <c r="D89" s="208">
        <v>3</v>
      </c>
      <c r="E89" s="198" t="s">
        <v>18</v>
      </c>
      <c r="F89" s="1189"/>
      <c r="G89" s="1175"/>
      <c r="H89" s="808"/>
      <c r="I89" s="793"/>
      <c r="J89" s="794"/>
      <c r="K89" s="794"/>
      <c r="L89" s="794"/>
      <c r="M89" s="794"/>
      <c r="N89" s="794"/>
      <c r="O89" s="794"/>
      <c r="P89" s="794"/>
      <c r="Q89" s="795"/>
      <c r="R89" s="796"/>
      <c r="S89" s="1302"/>
      <c r="T89" s="1303"/>
      <c r="U89" s="1303"/>
      <c r="V89" s="1303"/>
      <c r="W89" s="1305"/>
      <c r="X89" s="219">
        <f>スコア!M92</f>
        <v>3</v>
      </c>
      <c r="Y89" s="319"/>
      <c r="Z89" s="320">
        <f>スコア!O92</f>
        <v>0</v>
      </c>
      <c r="AA89" s="189">
        <f t="shared" si="14"/>
        <v>0</v>
      </c>
      <c r="AB89" s="190"/>
      <c r="AC89" s="116"/>
      <c r="AD89" s="291" t="e">
        <f>#REF!</f>
        <v>#REF!</v>
      </c>
      <c r="AE89" s="115"/>
      <c r="AG89" s="216">
        <f>X89</f>
        <v>3</v>
      </c>
      <c r="AH89" s="192">
        <f>重み!D89</f>
        <v>0</v>
      </c>
      <c r="AI89" s="250"/>
      <c r="AJ89" s="192">
        <f>重み!E89</f>
        <v>0</v>
      </c>
      <c r="AK89" s="166"/>
      <c r="AL89" s="116"/>
      <c r="AM89" s="145">
        <f>重み!M89</f>
        <v>0</v>
      </c>
      <c r="AN89" s="130"/>
      <c r="AO89" s="145">
        <f>重み!N89</f>
        <v>0</v>
      </c>
      <c r="BA89" s="757">
        <f t="shared" si="21"/>
        <v>0</v>
      </c>
      <c r="BR89" s="848"/>
      <c r="BS89" s="849"/>
      <c r="BT89" s="1168"/>
      <c r="BU89" s="1157"/>
      <c r="BV89" s="1231"/>
      <c r="BW89" s="1158"/>
      <c r="BX89" s="1159"/>
      <c r="BY89" s="850"/>
      <c r="BZ89" s="851"/>
      <c r="CA89" s="852"/>
      <c r="CB89" s="808"/>
    </row>
    <row r="90" spans="2:80" ht="14.25" thickBot="1">
      <c r="B90" s="195"/>
      <c r="C90" s="196">
        <v>2.4</v>
      </c>
      <c r="D90" s="242" t="s">
        <v>19</v>
      </c>
      <c r="E90" s="1185"/>
      <c r="F90" s="1186"/>
      <c r="G90" s="1175"/>
      <c r="H90" s="788"/>
      <c r="I90" s="789"/>
      <c r="J90" s="790"/>
      <c r="K90" s="790"/>
      <c r="L90" s="790"/>
      <c r="M90" s="790"/>
      <c r="N90" s="790"/>
      <c r="O90" s="790"/>
      <c r="P90" s="790"/>
      <c r="Q90" s="791"/>
      <c r="R90" s="792"/>
      <c r="S90" s="184"/>
      <c r="T90" s="185"/>
      <c r="U90" s="185"/>
      <c r="V90" s="185"/>
      <c r="W90" s="186"/>
      <c r="X90" s="272">
        <f>スコア!M93</f>
        <v>3</v>
      </c>
      <c r="Y90" s="188"/>
      <c r="Z90" s="317">
        <f>スコア!O93</f>
        <v>0</v>
      </c>
      <c r="AA90" s="189">
        <f t="shared" si="14"/>
        <v>0</v>
      </c>
      <c r="AB90" s="190"/>
      <c r="AC90" s="116"/>
      <c r="AD90" s="115"/>
      <c r="AE90" s="115"/>
      <c r="AG90" s="191">
        <f>SUMPRODUCT(AG91:AG95,AH91:AH95)</f>
        <v>3.0000000000000004</v>
      </c>
      <c r="AH90" s="192">
        <f>重み!D90</f>
        <v>0.2</v>
      </c>
      <c r="AI90" s="191">
        <f>SUMPRODUCT(AI91:AI95,AJ91:AJ95)</f>
        <v>0</v>
      </c>
      <c r="AJ90" s="192">
        <f>重み!E90</f>
        <v>0</v>
      </c>
      <c r="AK90" s="166"/>
      <c r="AL90" s="116"/>
      <c r="AM90" s="145">
        <f>重み!M90</f>
        <v>0.2</v>
      </c>
      <c r="AN90" s="130"/>
      <c r="AO90" s="145">
        <f>重み!N90</f>
        <v>0</v>
      </c>
      <c r="BA90" s="757">
        <f t="shared" si="21"/>
        <v>0</v>
      </c>
      <c r="BR90" s="835"/>
      <c r="BS90" s="836"/>
      <c r="BT90" s="1160"/>
      <c r="BU90" s="1161"/>
      <c r="BV90" s="1232"/>
      <c r="BW90" s="1162"/>
      <c r="BX90" s="1163"/>
      <c r="BY90" s="837"/>
      <c r="BZ90" s="838"/>
      <c r="CA90" s="839"/>
      <c r="CB90" s="788"/>
    </row>
    <row r="91" spans="2:80" ht="27" customHeight="1">
      <c r="B91" s="195"/>
      <c r="C91" s="1188"/>
      <c r="D91" s="208">
        <v>1</v>
      </c>
      <c r="E91" s="198" t="s">
        <v>20</v>
      </c>
      <c r="F91" s="1189"/>
      <c r="G91" s="1175"/>
      <c r="H91" s="1241">
        <f t="shared" ref="H91:H95" si="30">CB91-36</f>
        <v>62</v>
      </c>
      <c r="I91" s="1177" t="s">
        <v>741</v>
      </c>
      <c r="J91" s="1178" t="s">
        <v>741</v>
      </c>
      <c r="K91" s="1178" t="s">
        <v>741</v>
      </c>
      <c r="L91" s="1178" t="s">
        <v>741</v>
      </c>
      <c r="M91" s="1178" t="s">
        <v>741</v>
      </c>
      <c r="N91" s="1178" t="s">
        <v>741</v>
      </c>
      <c r="O91" s="1178" t="s">
        <v>741</v>
      </c>
      <c r="P91" s="1178" t="s">
        <v>741</v>
      </c>
      <c r="Q91" s="1179" t="s">
        <v>741</v>
      </c>
      <c r="R91" s="1180" t="s">
        <v>713</v>
      </c>
      <c r="S91" s="1302"/>
      <c r="T91" s="1303"/>
      <c r="U91" s="1303"/>
      <c r="V91" s="1303"/>
      <c r="W91" s="1305"/>
      <c r="X91" s="212">
        <f>スコア!M94</f>
        <v>3</v>
      </c>
      <c r="Y91" s="319"/>
      <c r="Z91" s="320">
        <f>スコア!O94</f>
        <v>0</v>
      </c>
      <c r="AA91" s="189">
        <f t="shared" si="14"/>
        <v>0</v>
      </c>
      <c r="AB91" s="190"/>
      <c r="AC91" s="116"/>
      <c r="AD91" s="284" t="e">
        <f>IF(#REF!="対象外",0,#REF!)</f>
        <v>#REF!</v>
      </c>
      <c r="AE91" s="115"/>
      <c r="AG91" s="216">
        <f>X91</f>
        <v>3</v>
      </c>
      <c r="AH91" s="192">
        <f>重み!D91</f>
        <v>0.2</v>
      </c>
      <c r="AI91" s="261"/>
      <c r="AJ91" s="192">
        <f>重み!E91</f>
        <v>0</v>
      </c>
      <c r="AK91" s="166"/>
      <c r="AL91" s="116"/>
      <c r="AM91" s="145">
        <f>重み!M91</f>
        <v>0.2</v>
      </c>
      <c r="AN91" s="130"/>
      <c r="AO91" s="145">
        <f>重み!N91</f>
        <v>0</v>
      </c>
      <c r="BA91" s="757">
        <f t="shared" si="21"/>
        <v>0</v>
      </c>
      <c r="BR91" s="840">
        <v>0</v>
      </c>
      <c r="BS91" s="841"/>
      <c r="BT91" s="842" t="s">
        <v>887</v>
      </c>
      <c r="BU91" s="843"/>
      <c r="BV91" s="1230" t="s">
        <v>761</v>
      </c>
      <c r="BW91" s="844" t="s">
        <v>888</v>
      </c>
      <c r="BX91" s="843"/>
      <c r="BY91" s="845" t="s">
        <v>889</v>
      </c>
      <c r="BZ91" s="846" t="str">
        <f>BV91</f>
        <v>★</v>
      </c>
      <c r="CA91" s="1333" t="s">
        <v>890</v>
      </c>
      <c r="CB91" s="1176">
        <v>98</v>
      </c>
    </row>
    <row r="92" spans="2:80" ht="27" customHeight="1">
      <c r="B92" s="195"/>
      <c r="C92" s="1188"/>
      <c r="D92" s="208">
        <v>2</v>
      </c>
      <c r="E92" s="198" t="s">
        <v>21</v>
      </c>
      <c r="F92" s="1189"/>
      <c r="G92" s="1175"/>
      <c r="H92" s="1241">
        <f t="shared" si="30"/>
        <v>63</v>
      </c>
      <c r="I92" s="1177" t="s">
        <v>741</v>
      </c>
      <c r="J92" s="1178" t="s">
        <v>741</v>
      </c>
      <c r="K92" s="1178" t="s">
        <v>741</v>
      </c>
      <c r="L92" s="1178" t="s">
        <v>741</v>
      </c>
      <c r="M92" s="1178" t="s">
        <v>741</v>
      </c>
      <c r="N92" s="1178" t="s">
        <v>741</v>
      </c>
      <c r="O92" s="1178" t="s">
        <v>741</v>
      </c>
      <c r="P92" s="1178" t="s">
        <v>741</v>
      </c>
      <c r="Q92" s="1179" t="s">
        <v>741</v>
      </c>
      <c r="R92" s="1180" t="s">
        <v>713</v>
      </c>
      <c r="S92" s="1302"/>
      <c r="T92" s="1303"/>
      <c r="U92" s="1303"/>
      <c r="V92" s="1303"/>
      <c r="W92" s="1305"/>
      <c r="X92" s="226">
        <f>スコア!M95</f>
        <v>3</v>
      </c>
      <c r="Y92" s="319"/>
      <c r="Z92" s="320">
        <f>スコア!O95</f>
        <v>0</v>
      </c>
      <c r="AA92" s="189">
        <f t="shared" si="14"/>
        <v>0</v>
      </c>
      <c r="AB92" s="190"/>
      <c r="AC92" s="116"/>
      <c r="AD92" s="315" t="e">
        <f>IF(#REF!="対象外",0,#REF!)</f>
        <v>#REF!</v>
      </c>
      <c r="AE92" s="115"/>
      <c r="AG92" s="216">
        <f>X92</f>
        <v>3</v>
      </c>
      <c r="AH92" s="192">
        <f>重み!D92</f>
        <v>0.2</v>
      </c>
      <c r="AI92" s="261"/>
      <c r="AJ92" s="192">
        <f>重み!E92</f>
        <v>0</v>
      </c>
      <c r="AK92" s="166"/>
      <c r="AL92" s="116"/>
      <c r="AM92" s="145">
        <f>重み!M92</f>
        <v>0.2</v>
      </c>
      <c r="AN92" s="130"/>
      <c r="AO92" s="145">
        <f>重み!N92</f>
        <v>0</v>
      </c>
      <c r="BA92" s="757">
        <f t="shared" si="21"/>
        <v>0</v>
      </c>
      <c r="BR92" s="840">
        <v>0</v>
      </c>
      <c r="BS92" s="841"/>
      <c r="BT92" s="842" t="s">
        <v>891</v>
      </c>
      <c r="BU92" s="843"/>
      <c r="BV92" s="1230" t="s">
        <v>1063</v>
      </c>
      <c r="BW92" s="844" t="s">
        <v>892</v>
      </c>
      <c r="BX92" s="843"/>
      <c r="BY92" s="845" t="s">
        <v>889</v>
      </c>
      <c r="BZ92" s="846" t="str">
        <f>BV92</f>
        <v>★</v>
      </c>
      <c r="CA92" s="1334"/>
      <c r="CB92" s="1176">
        <v>99</v>
      </c>
    </row>
    <row r="93" spans="2:80" ht="27">
      <c r="B93" s="195"/>
      <c r="C93" s="1188"/>
      <c r="D93" s="208">
        <v>3</v>
      </c>
      <c r="E93" s="198" t="s">
        <v>22</v>
      </c>
      <c r="F93" s="1189"/>
      <c r="G93" s="1175"/>
      <c r="H93" s="1241">
        <f t="shared" si="30"/>
        <v>64</v>
      </c>
      <c r="I93" s="1177" t="s">
        <v>741</v>
      </c>
      <c r="J93" s="1178" t="s">
        <v>741</v>
      </c>
      <c r="K93" s="1178" t="s">
        <v>741</v>
      </c>
      <c r="L93" s="1178" t="s">
        <v>741</v>
      </c>
      <c r="M93" s="1178" t="s">
        <v>741</v>
      </c>
      <c r="N93" s="1178" t="s">
        <v>741</v>
      </c>
      <c r="O93" s="1178" t="s">
        <v>741</v>
      </c>
      <c r="P93" s="1178" t="s">
        <v>741</v>
      </c>
      <c r="Q93" s="1179" t="s">
        <v>741</v>
      </c>
      <c r="R93" s="1180" t="s">
        <v>713</v>
      </c>
      <c r="S93" s="1302"/>
      <c r="T93" s="1303"/>
      <c r="U93" s="1303"/>
      <c r="V93" s="1303"/>
      <c r="W93" s="1305"/>
      <c r="X93" s="226">
        <f>スコア!M96</f>
        <v>3</v>
      </c>
      <c r="Y93" s="319"/>
      <c r="Z93" s="320">
        <f>スコア!O96</f>
        <v>0</v>
      </c>
      <c r="AA93" s="189">
        <f t="shared" si="14"/>
        <v>0</v>
      </c>
      <c r="AB93" s="190"/>
      <c r="AC93" s="116"/>
      <c r="AD93" s="315" t="e">
        <f>IF(#REF!="対象外",0,#REF!)</f>
        <v>#REF!</v>
      </c>
      <c r="AE93" s="329"/>
      <c r="AG93" s="216">
        <f>X93</f>
        <v>3</v>
      </c>
      <c r="AH93" s="192">
        <f>重み!D93</f>
        <v>0.2</v>
      </c>
      <c r="AI93" s="261"/>
      <c r="AJ93" s="192">
        <f>重み!E93</f>
        <v>0</v>
      </c>
      <c r="AK93" s="166"/>
      <c r="AL93" s="116"/>
      <c r="AM93" s="145">
        <f>重み!M93</f>
        <v>0.2</v>
      </c>
      <c r="AN93" s="130"/>
      <c r="AO93" s="145">
        <f>重み!N93</f>
        <v>0</v>
      </c>
      <c r="BA93" s="757">
        <f t="shared" si="21"/>
        <v>0</v>
      </c>
      <c r="BR93" s="840">
        <v>0</v>
      </c>
      <c r="BS93" s="841"/>
      <c r="BT93" s="842" t="s">
        <v>893</v>
      </c>
      <c r="BU93" s="843"/>
      <c r="BV93" s="1230" t="s">
        <v>761</v>
      </c>
      <c r="BW93" s="844" t="s">
        <v>894</v>
      </c>
      <c r="BX93" s="843"/>
      <c r="BY93" s="845" t="s">
        <v>889</v>
      </c>
      <c r="BZ93" s="846" t="str">
        <f>BV93</f>
        <v>★</v>
      </c>
      <c r="CA93" s="847" t="s">
        <v>895</v>
      </c>
      <c r="CB93" s="1176">
        <v>100</v>
      </c>
    </row>
    <row r="94" spans="2:80">
      <c r="B94" s="195"/>
      <c r="C94" s="1188"/>
      <c r="D94" s="208">
        <v>4</v>
      </c>
      <c r="E94" s="198" t="s">
        <v>263</v>
      </c>
      <c r="F94" s="1189"/>
      <c r="G94" s="1175"/>
      <c r="H94" s="1241">
        <f t="shared" si="30"/>
        <v>65</v>
      </c>
      <c r="I94" s="1177" t="s">
        <v>741</v>
      </c>
      <c r="J94" s="1178" t="s">
        <v>741</v>
      </c>
      <c r="K94" s="1178" t="s">
        <v>741</v>
      </c>
      <c r="L94" s="1178" t="s">
        <v>741</v>
      </c>
      <c r="M94" s="1178" t="s">
        <v>741</v>
      </c>
      <c r="N94" s="1178" t="s">
        <v>741</v>
      </c>
      <c r="O94" s="1178" t="s">
        <v>741</v>
      </c>
      <c r="P94" s="1178" t="s">
        <v>741</v>
      </c>
      <c r="Q94" s="1179" t="s">
        <v>741</v>
      </c>
      <c r="R94" s="1180" t="s">
        <v>713</v>
      </c>
      <c r="S94" s="1302"/>
      <c r="T94" s="1303"/>
      <c r="U94" s="1303"/>
      <c r="V94" s="1303"/>
      <c r="W94" s="1305"/>
      <c r="X94" s="226">
        <f>スコア!M97</f>
        <v>3</v>
      </c>
      <c r="Y94" s="319"/>
      <c r="Z94" s="320">
        <f>スコア!O97</f>
        <v>0</v>
      </c>
      <c r="AA94" s="189">
        <f t="shared" si="14"/>
        <v>0</v>
      </c>
      <c r="AB94" s="190"/>
      <c r="AC94" s="116"/>
      <c r="AD94" s="315" t="e">
        <f>IF(#REF!="対象外",0,#REF!)</f>
        <v>#REF!</v>
      </c>
      <c r="AE94" s="329"/>
      <c r="AG94" s="216">
        <f>X94</f>
        <v>3</v>
      </c>
      <c r="AH94" s="192">
        <f>重み!D94</f>
        <v>0.2</v>
      </c>
      <c r="AI94" s="261"/>
      <c r="AJ94" s="192">
        <f>重み!E94</f>
        <v>0</v>
      </c>
      <c r="AK94" s="166"/>
      <c r="AL94" s="116"/>
      <c r="AM94" s="145">
        <f>重み!M94</f>
        <v>0.2</v>
      </c>
      <c r="AN94" s="130"/>
      <c r="AO94" s="145">
        <f>重み!N94</f>
        <v>0</v>
      </c>
      <c r="BA94" s="757">
        <f t="shared" si="21"/>
        <v>0</v>
      </c>
      <c r="BR94" s="840">
        <v>0</v>
      </c>
      <c r="BS94" s="841"/>
      <c r="BT94" s="842" t="s">
        <v>896</v>
      </c>
      <c r="BU94" s="843"/>
      <c r="BV94" s="1230" t="s">
        <v>761</v>
      </c>
      <c r="BW94" s="844" t="s">
        <v>878</v>
      </c>
      <c r="BX94" s="843"/>
      <c r="BY94" s="845" t="s">
        <v>897</v>
      </c>
      <c r="BZ94" s="846" t="str">
        <f>BV94</f>
        <v>★</v>
      </c>
      <c r="CA94" s="847" t="s">
        <v>898</v>
      </c>
      <c r="CB94" s="1176">
        <v>101</v>
      </c>
    </row>
    <row r="95" spans="2:80" ht="27.75" thickBot="1">
      <c r="B95" s="330"/>
      <c r="C95" s="1191"/>
      <c r="D95" s="208">
        <v>5</v>
      </c>
      <c r="E95" s="198" t="s">
        <v>264</v>
      </c>
      <c r="F95" s="1189"/>
      <c r="G95" s="1175"/>
      <c r="H95" s="1241">
        <f t="shared" si="30"/>
        <v>66</v>
      </c>
      <c r="I95" s="1177" t="s">
        <v>741</v>
      </c>
      <c r="J95" s="1178" t="s">
        <v>741</v>
      </c>
      <c r="K95" s="1178" t="s">
        <v>741</v>
      </c>
      <c r="L95" s="1178" t="s">
        <v>741</v>
      </c>
      <c r="M95" s="1178" t="s">
        <v>741</v>
      </c>
      <c r="N95" s="1178" t="s">
        <v>741</v>
      </c>
      <c r="O95" s="1178" t="s">
        <v>741</v>
      </c>
      <c r="P95" s="1178" t="s">
        <v>741</v>
      </c>
      <c r="Q95" s="1179" t="s">
        <v>741</v>
      </c>
      <c r="R95" s="1180" t="s">
        <v>713</v>
      </c>
      <c r="S95" s="1302"/>
      <c r="T95" s="1303"/>
      <c r="U95" s="1303"/>
      <c r="V95" s="1303"/>
      <c r="W95" s="1305"/>
      <c r="X95" s="219">
        <f>スコア!M98</f>
        <v>3</v>
      </c>
      <c r="Y95" s="331"/>
      <c r="Z95" s="332">
        <f>スコア!O98</f>
        <v>0</v>
      </c>
      <c r="AA95" s="310">
        <f t="shared" si="14"/>
        <v>0</v>
      </c>
      <c r="AB95" s="311"/>
      <c r="AC95" s="116"/>
      <c r="AD95" s="291" t="e">
        <f>IF(#REF!="対象外",0,#REF!)</f>
        <v>#REF!</v>
      </c>
      <c r="AE95" s="329"/>
      <c r="AG95" s="216">
        <f>X95</f>
        <v>3</v>
      </c>
      <c r="AH95" s="192">
        <f>重み!D95</f>
        <v>0.2</v>
      </c>
      <c r="AI95" s="261"/>
      <c r="AJ95" s="192">
        <f>重み!E95</f>
        <v>0</v>
      </c>
      <c r="AK95" s="166"/>
      <c r="AL95" s="116"/>
      <c r="AM95" s="145">
        <f>重み!M95</f>
        <v>0.2</v>
      </c>
      <c r="AN95" s="130"/>
      <c r="AO95" s="145">
        <f>重み!N95</f>
        <v>0</v>
      </c>
      <c r="BA95" s="757">
        <f t="shared" si="21"/>
        <v>0</v>
      </c>
      <c r="BR95" s="840">
        <v>0</v>
      </c>
      <c r="BS95" s="841"/>
      <c r="BT95" s="842" t="s">
        <v>893</v>
      </c>
      <c r="BU95" s="843"/>
      <c r="BV95" s="1230" t="s">
        <v>761</v>
      </c>
      <c r="BW95" s="844" t="s">
        <v>894</v>
      </c>
      <c r="BX95" s="843"/>
      <c r="BY95" s="845" t="s">
        <v>889</v>
      </c>
      <c r="BZ95" s="846" t="str">
        <f>BV95</f>
        <v>★</v>
      </c>
      <c r="CA95" s="847" t="s">
        <v>899</v>
      </c>
      <c r="CB95" s="1176">
        <v>102</v>
      </c>
    </row>
    <row r="96" spans="2:80" ht="13.5" hidden="1" customHeight="1">
      <c r="B96" s="195"/>
      <c r="C96" s="1198"/>
      <c r="D96" s="334"/>
      <c r="E96" s="335"/>
      <c r="F96" s="1197"/>
      <c r="G96" s="1175"/>
      <c r="H96" s="1176"/>
      <c r="I96" s="1177"/>
      <c r="J96" s="1178"/>
      <c r="K96" s="1178"/>
      <c r="L96" s="1178"/>
      <c r="M96" s="1178"/>
      <c r="N96" s="1178"/>
      <c r="O96" s="1178"/>
      <c r="P96" s="1178"/>
      <c r="Q96" s="1179"/>
      <c r="R96" s="1180"/>
      <c r="S96" s="184"/>
      <c r="T96" s="185"/>
      <c r="U96" s="185"/>
      <c r="V96" s="185"/>
      <c r="W96" s="186"/>
      <c r="X96" s="336">
        <f>スコア!M99</f>
        <v>0</v>
      </c>
      <c r="Y96" s="188"/>
      <c r="Z96" s="320">
        <f>スコア!O99</f>
        <v>0</v>
      </c>
      <c r="AA96" s="189">
        <f t="shared" si="14"/>
        <v>0</v>
      </c>
      <c r="AB96" s="190"/>
      <c r="AC96" s="116"/>
      <c r="AD96" s="321"/>
      <c r="AE96" s="115"/>
      <c r="AG96" s="261"/>
      <c r="AH96" s="192">
        <f>重み!D96</f>
        <v>0</v>
      </c>
      <c r="AI96" s="261"/>
      <c r="AJ96" s="192">
        <f>重み!E96</f>
        <v>0</v>
      </c>
      <c r="AK96" s="166"/>
      <c r="AL96" s="116"/>
      <c r="AM96" s="145">
        <f>重み!M96</f>
        <v>0</v>
      </c>
      <c r="AN96" s="130"/>
      <c r="AO96" s="145">
        <f>重み!N96</f>
        <v>0</v>
      </c>
      <c r="BA96" s="757">
        <f t="shared" si="21"/>
        <v>0</v>
      </c>
      <c r="BR96" s="840"/>
      <c r="BS96" s="841"/>
      <c r="BT96" s="866"/>
      <c r="BU96" s="843"/>
      <c r="BV96" s="1230"/>
      <c r="BW96" s="867"/>
      <c r="BX96" s="843"/>
      <c r="BY96" s="845"/>
      <c r="BZ96" s="846"/>
      <c r="CA96" s="847"/>
      <c r="CB96" s="1176"/>
    </row>
    <row r="97" spans="2:80">
      <c r="B97" s="316">
        <v>3</v>
      </c>
      <c r="C97" s="337" t="s">
        <v>265</v>
      </c>
      <c r="D97" s="337"/>
      <c r="E97" s="337"/>
      <c r="F97" s="1186"/>
      <c r="G97" s="1175"/>
      <c r="H97" s="798"/>
      <c r="I97" s="784"/>
      <c r="J97" s="785"/>
      <c r="K97" s="785"/>
      <c r="L97" s="785"/>
      <c r="M97" s="785"/>
      <c r="N97" s="785"/>
      <c r="O97" s="785"/>
      <c r="P97" s="785"/>
      <c r="Q97" s="786"/>
      <c r="R97" s="787"/>
      <c r="S97" s="234"/>
      <c r="T97" s="235"/>
      <c r="U97" s="235"/>
      <c r="V97" s="235"/>
      <c r="W97" s="236"/>
      <c r="X97" s="338">
        <f>スコア!M100</f>
        <v>3.6</v>
      </c>
      <c r="Y97" s="238"/>
      <c r="Z97" s="338">
        <f>スコア!O100</f>
        <v>0</v>
      </c>
      <c r="AA97" s="239">
        <f t="shared" si="14"/>
        <v>0</v>
      </c>
      <c r="AB97" s="240">
        <f>ROUNDDOWN(AK97,1)</f>
        <v>3.6</v>
      </c>
      <c r="AC97" s="116"/>
      <c r="AD97" s="339"/>
      <c r="AE97" s="116"/>
      <c r="AG97" s="191">
        <f>AG98*AH98+AG101*AH101+AG102*AH102</f>
        <v>3.6</v>
      </c>
      <c r="AH97" s="192">
        <f>重み!D97</f>
        <v>0.3</v>
      </c>
      <c r="AI97" s="191">
        <f>AI98*AJ98+AI101*AJ101+AI102*AJ102</f>
        <v>0</v>
      </c>
      <c r="AJ97" s="193">
        <f>SUM(AJ98,AJ101,AJ102)</f>
        <v>0</v>
      </c>
      <c r="AK97" s="166">
        <f>IF(AI97=0,AG97,IF(AG97=0,AI97,AG97*AM$6+AI97*AO$6))</f>
        <v>3.6</v>
      </c>
      <c r="AL97" s="116"/>
      <c r="AM97" s="145">
        <f>重み!M97</f>
        <v>0.3</v>
      </c>
      <c r="AN97" s="130"/>
      <c r="AO97" s="194">
        <f>SUM(AO98,AO101,AO102)</f>
        <v>0</v>
      </c>
      <c r="AQ97" s="728">
        <v>3</v>
      </c>
      <c r="AR97" s="728"/>
      <c r="AS97" s="728"/>
      <c r="AT97" s="728"/>
      <c r="AU97" s="728"/>
      <c r="AV97" s="728">
        <v>3</v>
      </c>
      <c r="AW97" s="728"/>
      <c r="AX97" s="728"/>
      <c r="AY97" s="728"/>
      <c r="AZ97" s="728"/>
      <c r="BA97" s="725">
        <f t="shared" si="21"/>
        <v>3</v>
      </c>
      <c r="BB97" s="430">
        <f>Y97</f>
        <v>0</v>
      </c>
      <c r="BC97" s="240"/>
      <c r="BE97" s="724">
        <f>SUMPRODUCT($BH$7:$BQ$7,AQ97:AZ97)/BG97</f>
        <v>3</v>
      </c>
      <c r="BG97" s="723">
        <f>SUMPRODUCT($BH$7:$BQ$7,BH97:BQ97)</f>
        <v>1</v>
      </c>
      <c r="BH97" s="709">
        <f t="shared" ref="BH97:BQ97" si="31">IF(AQ97&gt;0,1,0)</f>
        <v>1</v>
      </c>
      <c r="BI97" s="709">
        <f t="shared" si="31"/>
        <v>0</v>
      </c>
      <c r="BJ97" s="709">
        <f t="shared" si="31"/>
        <v>0</v>
      </c>
      <c r="BK97" s="709">
        <f t="shared" si="31"/>
        <v>0</v>
      </c>
      <c r="BL97" s="709">
        <f t="shared" si="31"/>
        <v>0</v>
      </c>
      <c r="BM97" s="709">
        <f t="shared" si="31"/>
        <v>1</v>
      </c>
      <c r="BN97" s="709">
        <f t="shared" si="31"/>
        <v>0</v>
      </c>
      <c r="BO97" s="709">
        <f t="shared" si="31"/>
        <v>0</v>
      </c>
      <c r="BP97" s="709">
        <f t="shared" si="31"/>
        <v>0</v>
      </c>
      <c r="BQ97" s="709">
        <f t="shared" si="31"/>
        <v>0</v>
      </c>
      <c r="BR97" s="830"/>
      <c r="BS97" s="831"/>
      <c r="BT97" s="1164"/>
      <c r="BU97" s="1165"/>
      <c r="BV97" s="1229"/>
      <c r="BW97" s="1166"/>
      <c r="BX97" s="1167"/>
      <c r="BY97" s="832"/>
      <c r="BZ97" s="833"/>
      <c r="CA97" s="834"/>
      <c r="CB97" s="798"/>
    </row>
    <row r="98" spans="2:80" ht="14.25" thickBot="1">
      <c r="B98" s="271"/>
      <c r="C98" s="196">
        <v>3.1</v>
      </c>
      <c r="D98" s="242" t="s">
        <v>266</v>
      </c>
      <c r="E98" s="197"/>
      <c r="F98" s="1186"/>
      <c r="G98" s="1175"/>
      <c r="H98" s="788"/>
      <c r="I98" s="789"/>
      <c r="J98" s="790"/>
      <c r="K98" s="790"/>
      <c r="L98" s="790"/>
      <c r="M98" s="790"/>
      <c r="N98" s="790"/>
      <c r="O98" s="790"/>
      <c r="P98" s="790"/>
      <c r="Q98" s="791"/>
      <c r="R98" s="792"/>
      <c r="S98" s="184"/>
      <c r="T98" s="185"/>
      <c r="U98" s="185"/>
      <c r="V98" s="185"/>
      <c r="W98" s="186"/>
      <c r="X98" s="272">
        <f>スコア!M101</f>
        <v>5</v>
      </c>
      <c r="Y98" s="188"/>
      <c r="Z98" s="273">
        <f>スコア!O101</f>
        <v>0</v>
      </c>
      <c r="AA98" s="189">
        <f t="shared" si="14"/>
        <v>0</v>
      </c>
      <c r="AB98" s="190"/>
      <c r="AC98" s="116"/>
      <c r="AD98" s="318"/>
      <c r="AE98" s="116"/>
      <c r="AG98" s="191">
        <f>SUMPRODUCT(AG99:AG100,AH99:AH100)</f>
        <v>5</v>
      </c>
      <c r="AH98" s="192">
        <f>重み!D98</f>
        <v>0.3</v>
      </c>
      <c r="AI98" s="191">
        <f>SUMPRODUCT(AI99:AI100,AJ99:AJ100)</f>
        <v>0</v>
      </c>
      <c r="AJ98" s="192">
        <f>重み!E98</f>
        <v>0</v>
      </c>
      <c r="AK98" s="166"/>
      <c r="AL98" s="116"/>
      <c r="AM98" s="145">
        <f>重み!M98</f>
        <v>0.3</v>
      </c>
      <c r="AN98" s="130"/>
      <c r="AO98" s="145">
        <f>重み!N98</f>
        <v>0</v>
      </c>
      <c r="BR98" s="835"/>
      <c r="BS98" s="836"/>
      <c r="BT98" s="1160"/>
      <c r="BU98" s="1161"/>
      <c r="BV98" s="1232"/>
      <c r="BW98" s="1162"/>
      <c r="BX98" s="1163"/>
      <c r="BY98" s="837"/>
      <c r="BZ98" s="838"/>
      <c r="CA98" s="839"/>
      <c r="CB98" s="788"/>
    </row>
    <row r="99" spans="2:80">
      <c r="B99" s="271"/>
      <c r="C99" s="1188"/>
      <c r="D99" s="208">
        <v>1</v>
      </c>
      <c r="E99" s="198" t="s">
        <v>267</v>
      </c>
      <c r="F99" s="1189"/>
      <c r="G99" s="1175"/>
      <c r="H99" s="1241">
        <f t="shared" ref="H99:H101" si="32">CB99-36</f>
        <v>67</v>
      </c>
      <c r="I99" s="1177" t="s">
        <v>741</v>
      </c>
      <c r="J99" s="1178" t="s">
        <v>741</v>
      </c>
      <c r="K99" s="1178" t="s">
        <v>741</v>
      </c>
      <c r="L99" s="1178" t="s">
        <v>741</v>
      </c>
      <c r="M99" s="1178" t="s">
        <v>713</v>
      </c>
      <c r="N99" s="1178" t="s">
        <v>741</v>
      </c>
      <c r="O99" s="1178" t="s">
        <v>741</v>
      </c>
      <c r="P99" s="1178" t="s">
        <v>742</v>
      </c>
      <c r="Q99" s="1179" t="s">
        <v>742</v>
      </c>
      <c r="R99" s="1180" t="s">
        <v>713</v>
      </c>
      <c r="S99" s="1302"/>
      <c r="T99" s="1303"/>
      <c r="U99" s="1303"/>
      <c r="V99" s="1303"/>
      <c r="W99" s="1305"/>
      <c r="X99" s="212">
        <f>スコア!M102</f>
        <v>5</v>
      </c>
      <c r="Y99" s="213"/>
      <c r="Z99" s="212">
        <f>スコア!O102</f>
        <v>3</v>
      </c>
      <c r="AA99" s="213">
        <f t="shared" si="14"/>
        <v>0</v>
      </c>
      <c r="AB99" s="190"/>
      <c r="AC99" s="116"/>
      <c r="AD99" s="329" t="e">
        <f>IF(#REF!="対象外",0,#REF!)</f>
        <v>#REF!</v>
      </c>
      <c r="AE99" s="215" t="e">
        <f>#REF!</f>
        <v>#REF!</v>
      </c>
      <c r="AG99" s="216">
        <f>X99</f>
        <v>5</v>
      </c>
      <c r="AH99" s="192">
        <f>重み!D99</f>
        <v>0.6</v>
      </c>
      <c r="AI99" s="216">
        <f>Z99</f>
        <v>3</v>
      </c>
      <c r="AJ99" s="192">
        <f>重み!E99</f>
        <v>0</v>
      </c>
      <c r="AK99" s="166"/>
      <c r="AL99" s="116"/>
      <c r="AM99" s="145">
        <f>重み!M99</f>
        <v>0.6</v>
      </c>
      <c r="AN99" s="130"/>
      <c r="AO99" s="145">
        <f>重み!N99</f>
        <v>0</v>
      </c>
      <c r="BR99" s="840">
        <v>0</v>
      </c>
      <c r="BS99" s="841">
        <v>0</v>
      </c>
      <c r="BT99" s="842" t="s">
        <v>900</v>
      </c>
      <c r="BU99" s="843"/>
      <c r="BV99" s="1230" t="s">
        <v>791</v>
      </c>
      <c r="BW99" s="844" t="s">
        <v>800</v>
      </c>
      <c r="BX99" s="843"/>
      <c r="BY99" s="853" t="s">
        <v>901</v>
      </c>
      <c r="BZ99" s="846" t="str">
        <f>BV99</f>
        <v>◎</v>
      </c>
      <c r="CA99" s="847" t="s">
        <v>902</v>
      </c>
      <c r="CB99" s="1176">
        <v>103</v>
      </c>
    </row>
    <row r="100" spans="2:80">
      <c r="B100" s="271"/>
      <c r="C100" s="1188"/>
      <c r="D100" s="340">
        <v>2</v>
      </c>
      <c r="E100" s="197" t="s">
        <v>268</v>
      </c>
      <c r="F100" s="1186"/>
      <c r="G100" s="1175"/>
      <c r="H100" s="1241">
        <f t="shared" si="32"/>
        <v>68</v>
      </c>
      <c r="I100" s="1177" t="s">
        <v>741</v>
      </c>
      <c r="J100" s="1178" t="s">
        <v>741</v>
      </c>
      <c r="K100" s="1178" t="s">
        <v>741</v>
      </c>
      <c r="L100" s="1178" t="s">
        <v>741</v>
      </c>
      <c r="M100" s="1178" t="s">
        <v>741</v>
      </c>
      <c r="N100" s="1178" t="s">
        <v>741</v>
      </c>
      <c r="O100" s="1178" t="s">
        <v>741</v>
      </c>
      <c r="P100" s="1178" t="s">
        <v>742</v>
      </c>
      <c r="Q100" s="1179" t="s">
        <v>742</v>
      </c>
      <c r="R100" s="1180" t="s">
        <v>713</v>
      </c>
      <c r="S100" s="1302"/>
      <c r="T100" s="1303"/>
      <c r="U100" s="1303"/>
      <c r="V100" s="1303"/>
      <c r="W100" s="1305"/>
      <c r="X100" s="226">
        <f>スコア!M103</f>
        <v>5</v>
      </c>
      <c r="Y100" s="213"/>
      <c r="Z100" s="226">
        <f>スコア!O103</f>
        <v>3</v>
      </c>
      <c r="AA100" s="213">
        <f t="shared" si="14"/>
        <v>0</v>
      </c>
      <c r="AB100" s="190"/>
      <c r="AC100" s="116"/>
      <c r="AD100" s="329" t="e">
        <f>IF(#REF!="対象外",0,#REF!)</f>
        <v>#REF!</v>
      </c>
      <c r="AE100" s="228" t="e">
        <f>#REF!</f>
        <v>#REF!</v>
      </c>
      <c r="AG100" s="216">
        <f>X100</f>
        <v>5</v>
      </c>
      <c r="AH100" s="192">
        <f>重み!D100</f>
        <v>0.4</v>
      </c>
      <c r="AI100" s="216">
        <f>Z100</f>
        <v>3</v>
      </c>
      <c r="AJ100" s="192">
        <f>重み!E100</f>
        <v>0</v>
      </c>
      <c r="AK100" s="166"/>
      <c r="AL100" s="116"/>
      <c r="AM100" s="145">
        <f>重み!M100</f>
        <v>0.4</v>
      </c>
      <c r="AN100" s="130"/>
      <c r="AO100" s="145">
        <f>重み!N100</f>
        <v>0</v>
      </c>
      <c r="BR100" s="840">
        <v>0</v>
      </c>
      <c r="BS100" s="841">
        <v>0</v>
      </c>
      <c r="BT100" s="842" t="s">
        <v>903</v>
      </c>
      <c r="BU100" s="843"/>
      <c r="BV100" s="1230" t="s">
        <v>791</v>
      </c>
      <c r="BW100" s="844" t="s">
        <v>904</v>
      </c>
      <c r="BX100" s="843"/>
      <c r="BY100" s="853" t="s">
        <v>905</v>
      </c>
      <c r="BZ100" s="846" t="str">
        <f>BV100</f>
        <v>◎</v>
      </c>
      <c r="CA100" s="847" t="s">
        <v>904</v>
      </c>
      <c r="CB100" s="1176">
        <v>104</v>
      </c>
    </row>
    <row r="101" spans="2:80" ht="14.25" thickBot="1">
      <c r="B101" s="271"/>
      <c r="C101" s="230">
        <v>3.2</v>
      </c>
      <c r="D101" s="341" t="s">
        <v>269</v>
      </c>
      <c r="E101" s="198"/>
      <c r="F101" s="1189"/>
      <c r="G101" s="1175"/>
      <c r="H101" s="1241">
        <f t="shared" si="32"/>
        <v>71</v>
      </c>
      <c r="I101" s="1177" t="s">
        <v>741</v>
      </c>
      <c r="J101" s="1178" t="s">
        <v>741</v>
      </c>
      <c r="K101" s="1178" t="s">
        <v>741</v>
      </c>
      <c r="L101" s="1178" t="s">
        <v>741</v>
      </c>
      <c r="M101" s="1178" t="s">
        <v>741</v>
      </c>
      <c r="N101" s="1178" t="s">
        <v>741</v>
      </c>
      <c r="O101" s="1178" t="s">
        <v>741</v>
      </c>
      <c r="P101" s="1178" t="s">
        <v>742</v>
      </c>
      <c r="Q101" s="1179" t="s">
        <v>742</v>
      </c>
      <c r="R101" s="1180" t="s">
        <v>713</v>
      </c>
      <c r="S101" s="1302"/>
      <c r="T101" s="1303"/>
      <c r="U101" s="1303"/>
      <c r="V101" s="1303"/>
      <c r="W101" s="1305"/>
      <c r="X101" s="231">
        <f>スコア!M104</f>
        <v>3</v>
      </c>
      <c r="Y101" s="213"/>
      <c r="Z101" s="231">
        <f>スコア!O104</f>
        <v>3</v>
      </c>
      <c r="AA101" s="213">
        <f t="shared" si="14"/>
        <v>0</v>
      </c>
      <c r="AB101" s="190"/>
      <c r="AC101" s="116"/>
      <c r="AD101" s="329" t="e">
        <f>IF(#REF!="対象外",0,#REF!)</f>
        <v>#REF!</v>
      </c>
      <c r="AE101" s="221" t="e">
        <f>#REF!</f>
        <v>#REF!</v>
      </c>
      <c r="AG101" s="216">
        <f>X101</f>
        <v>3</v>
      </c>
      <c r="AH101" s="192">
        <f>重み!D101</f>
        <v>0.3</v>
      </c>
      <c r="AI101" s="216">
        <f>Z101</f>
        <v>3</v>
      </c>
      <c r="AJ101" s="192">
        <f>重み!E101</f>
        <v>0</v>
      </c>
      <c r="AK101" s="166"/>
      <c r="AL101" s="116"/>
      <c r="AM101" s="145">
        <f>重み!M101</f>
        <v>0.3</v>
      </c>
      <c r="AN101" s="130"/>
      <c r="AO101" s="145">
        <f>重み!N101</f>
        <v>0</v>
      </c>
      <c r="BR101" s="840">
        <v>0</v>
      </c>
      <c r="BS101" s="841">
        <v>0</v>
      </c>
      <c r="BT101" s="842" t="s">
        <v>906</v>
      </c>
      <c r="BU101" s="843"/>
      <c r="BV101" s="1230" t="s">
        <v>761</v>
      </c>
      <c r="BW101" s="844" t="s">
        <v>907</v>
      </c>
      <c r="BX101" s="843"/>
      <c r="BY101" s="845" t="s">
        <v>908</v>
      </c>
      <c r="BZ101" s="846" t="str">
        <f>BV101</f>
        <v>★</v>
      </c>
      <c r="CA101" s="847" t="s">
        <v>864</v>
      </c>
      <c r="CB101" s="1176">
        <v>107</v>
      </c>
    </row>
    <row r="102" spans="2:80" ht="14.25" thickBot="1">
      <c r="B102" s="271"/>
      <c r="C102" s="222">
        <v>3.3</v>
      </c>
      <c r="D102" s="242" t="s">
        <v>270</v>
      </c>
      <c r="E102" s="197"/>
      <c r="F102" s="1186"/>
      <c r="G102" s="1175"/>
      <c r="H102" s="788"/>
      <c r="I102" s="789"/>
      <c r="J102" s="790"/>
      <c r="K102" s="790"/>
      <c r="L102" s="790"/>
      <c r="M102" s="790"/>
      <c r="N102" s="790"/>
      <c r="O102" s="790"/>
      <c r="P102" s="790"/>
      <c r="Q102" s="791"/>
      <c r="R102" s="792"/>
      <c r="S102" s="184"/>
      <c r="T102" s="185"/>
      <c r="U102" s="185"/>
      <c r="V102" s="185"/>
      <c r="W102" s="186"/>
      <c r="X102" s="272">
        <f>スコア!M105</f>
        <v>3</v>
      </c>
      <c r="Y102" s="188"/>
      <c r="Z102" s="273">
        <f>スコア!O105</f>
        <v>0</v>
      </c>
      <c r="AA102" s="189">
        <f t="shared" si="14"/>
        <v>0</v>
      </c>
      <c r="AB102" s="190"/>
      <c r="AC102" s="116"/>
      <c r="AD102" s="321"/>
      <c r="AE102" s="116"/>
      <c r="AG102" s="191">
        <f>SUMPRODUCT(AG103:AG108,AH103:AH108)</f>
        <v>3.0000000000000004</v>
      </c>
      <c r="AH102" s="192">
        <f>重み!D102</f>
        <v>0.4</v>
      </c>
      <c r="AI102" s="191">
        <f>SUMPRODUCT(AI103:AI108,AJ103:AJ108)</f>
        <v>0</v>
      </c>
      <c r="AJ102" s="192">
        <f>重み!E102</f>
        <v>0</v>
      </c>
      <c r="AK102" s="166"/>
      <c r="AL102" s="116"/>
      <c r="AM102" s="145">
        <f>重み!M102</f>
        <v>0.4</v>
      </c>
      <c r="AN102" s="130"/>
      <c r="AO102" s="145">
        <f>重み!N102</f>
        <v>0</v>
      </c>
      <c r="BR102" s="835"/>
      <c r="BS102" s="836"/>
      <c r="BT102" s="1160"/>
      <c r="BU102" s="1161"/>
      <c r="BV102" s="1232"/>
      <c r="BW102" s="1162"/>
      <c r="BX102" s="1163"/>
      <c r="BY102" s="837"/>
      <c r="BZ102" s="838"/>
      <c r="CA102" s="839"/>
      <c r="CB102" s="788"/>
    </row>
    <row r="103" spans="2:80" ht="40.5">
      <c r="B103" s="271"/>
      <c r="C103" s="1188"/>
      <c r="D103" s="208">
        <v>1</v>
      </c>
      <c r="E103" s="198" t="s">
        <v>434</v>
      </c>
      <c r="F103" s="1189"/>
      <c r="G103" s="1175"/>
      <c r="H103" s="1241">
        <f t="shared" ref="H103:H108" si="33">CB103-36</f>
        <v>72</v>
      </c>
      <c r="I103" s="1177" t="s">
        <v>741</v>
      </c>
      <c r="J103" s="1178" t="s">
        <v>741</v>
      </c>
      <c r="K103" s="1178" t="s">
        <v>741</v>
      </c>
      <c r="L103" s="1178" t="s">
        <v>741</v>
      </c>
      <c r="M103" s="1178" t="s">
        <v>741</v>
      </c>
      <c r="N103" s="1178" t="s">
        <v>741</v>
      </c>
      <c r="O103" s="1178" t="s">
        <v>741</v>
      </c>
      <c r="P103" s="1178" t="s">
        <v>741</v>
      </c>
      <c r="Q103" s="1179" t="s">
        <v>741</v>
      </c>
      <c r="R103" s="1180" t="s">
        <v>713</v>
      </c>
      <c r="S103" s="1302"/>
      <c r="T103" s="1303"/>
      <c r="U103" s="1303"/>
      <c r="V103" s="1303"/>
      <c r="W103" s="1305"/>
      <c r="X103" s="212">
        <f>スコア!M106</f>
        <v>3</v>
      </c>
      <c r="Y103" s="319"/>
      <c r="Z103" s="320">
        <f>スコア!O106</f>
        <v>0</v>
      </c>
      <c r="AA103" s="189">
        <f t="shared" si="14"/>
        <v>0</v>
      </c>
      <c r="AB103" s="190"/>
      <c r="AC103" s="116"/>
      <c r="AD103" s="284" t="e">
        <f>IF(#REF!="対象外",0,#REF!)</f>
        <v>#REF!</v>
      </c>
      <c r="AE103" s="116"/>
      <c r="AG103" s="216">
        <f t="shared" ref="AG103:AG108" si="34">X103</f>
        <v>3</v>
      </c>
      <c r="AH103" s="192">
        <f>重み!D103</f>
        <v>0.2</v>
      </c>
      <c r="AI103" s="261"/>
      <c r="AJ103" s="192">
        <f>重み!E103</f>
        <v>0</v>
      </c>
      <c r="AK103" s="166"/>
      <c r="AL103" s="116"/>
      <c r="AM103" s="145">
        <f>重み!M103</f>
        <v>0.2</v>
      </c>
      <c r="AN103" s="130"/>
      <c r="AO103" s="145">
        <f>重み!N103</f>
        <v>0</v>
      </c>
      <c r="BR103" s="840">
        <v>0</v>
      </c>
      <c r="BS103" s="841"/>
      <c r="BT103" s="842" t="s">
        <v>909</v>
      </c>
      <c r="BU103" s="843"/>
      <c r="BV103" s="1230" t="s">
        <v>761</v>
      </c>
      <c r="BW103" s="844" t="s">
        <v>910</v>
      </c>
      <c r="BX103" s="843"/>
      <c r="BY103" s="853" t="s">
        <v>911</v>
      </c>
      <c r="BZ103" s="846" t="str">
        <f t="shared" ref="BZ103:BZ108" si="35">BV103</f>
        <v>★</v>
      </c>
      <c r="CA103" s="847" t="s">
        <v>912</v>
      </c>
      <c r="CB103" s="1176">
        <v>108</v>
      </c>
    </row>
    <row r="104" spans="2:80" ht="27">
      <c r="B104" s="271"/>
      <c r="C104" s="1188"/>
      <c r="D104" s="340">
        <v>2</v>
      </c>
      <c r="E104" s="197" t="s">
        <v>271</v>
      </c>
      <c r="F104" s="1186"/>
      <c r="G104" s="1175"/>
      <c r="H104" s="1241">
        <f t="shared" si="33"/>
        <v>73</v>
      </c>
      <c r="I104" s="1177" t="s">
        <v>741</v>
      </c>
      <c r="J104" s="1178" t="s">
        <v>741</v>
      </c>
      <c r="K104" s="1178" t="s">
        <v>741</v>
      </c>
      <c r="L104" s="1178" t="s">
        <v>741</v>
      </c>
      <c r="M104" s="1178" t="s">
        <v>741</v>
      </c>
      <c r="N104" s="1178" t="s">
        <v>741</v>
      </c>
      <c r="O104" s="1178" t="s">
        <v>741</v>
      </c>
      <c r="P104" s="1178" t="s">
        <v>741</v>
      </c>
      <c r="Q104" s="1179" t="s">
        <v>741</v>
      </c>
      <c r="R104" s="1180" t="s">
        <v>713</v>
      </c>
      <c r="S104" s="1302"/>
      <c r="T104" s="1303"/>
      <c r="U104" s="1303"/>
      <c r="V104" s="1303"/>
      <c r="W104" s="1305"/>
      <c r="X104" s="226">
        <f>スコア!M107</f>
        <v>3</v>
      </c>
      <c r="Y104" s="319"/>
      <c r="Z104" s="320">
        <f>スコア!O107</f>
        <v>0</v>
      </c>
      <c r="AA104" s="189">
        <f t="shared" si="14"/>
        <v>0</v>
      </c>
      <c r="AB104" s="190"/>
      <c r="AC104" s="116"/>
      <c r="AD104" s="315" t="e">
        <f>IF(#REF!="対象外",0,#REF!)</f>
        <v>#REF!</v>
      </c>
      <c r="AE104" s="116"/>
      <c r="AG104" s="216">
        <f t="shared" si="34"/>
        <v>3</v>
      </c>
      <c r="AH104" s="192">
        <f>重み!D104</f>
        <v>0.2</v>
      </c>
      <c r="AI104" s="261"/>
      <c r="AJ104" s="192">
        <f>重み!E104</f>
        <v>0</v>
      </c>
      <c r="AK104" s="166"/>
      <c r="AL104" s="116"/>
      <c r="AM104" s="145">
        <f>重み!M104</f>
        <v>0.2</v>
      </c>
      <c r="AN104" s="130"/>
      <c r="AO104" s="145">
        <f>重み!N104</f>
        <v>0</v>
      </c>
      <c r="BR104" s="840">
        <v>0</v>
      </c>
      <c r="BS104" s="841"/>
      <c r="BT104" s="842" t="s">
        <v>913</v>
      </c>
      <c r="BU104" s="843"/>
      <c r="BV104" s="1230" t="s">
        <v>761</v>
      </c>
      <c r="BW104" s="844" t="s">
        <v>892</v>
      </c>
      <c r="BX104" s="843"/>
      <c r="BY104" s="853" t="s">
        <v>914</v>
      </c>
      <c r="BZ104" s="846" t="str">
        <f t="shared" si="35"/>
        <v>★</v>
      </c>
      <c r="CA104" s="847" t="s">
        <v>915</v>
      </c>
      <c r="CB104" s="1176">
        <v>109</v>
      </c>
    </row>
    <row r="105" spans="2:80" ht="27">
      <c r="B105" s="271"/>
      <c r="C105" s="1188"/>
      <c r="D105" s="208">
        <v>3</v>
      </c>
      <c r="E105" s="198" t="s">
        <v>272</v>
      </c>
      <c r="F105" s="1189"/>
      <c r="G105" s="1175"/>
      <c r="H105" s="1241">
        <f t="shared" si="33"/>
        <v>75</v>
      </c>
      <c r="I105" s="1177" t="s">
        <v>741</v>
      </c>
      <c r="J105" s="1178" t="s">
        <v>741</v>
      </c>
      <c r="K105" s="1178" t="s">
        <v>741</v>
      </c>
      <c r="L105" s="1178" t="s">
        <v>741</v>
      </c>
      <c r="M105" s="1178" t="s">
        <v>741</v>
      </c>
      <c r="N105" s="1178" t="s">
        <v>741</v>
      </c>
      <c r="O105" s="1178" t="s">
        <v>741</v>
      </c>
      <c r="P105" s="1178" t="s">
        <v>741</v>
      </c>
      <c r="Q105" s="1179" t="s">
        <v>741</v>
      </c>
      <c r="R105" s="1180" t="s">
        <v>713</v>
      </c>
      <c r="S105" s="1302"/>
      <c r="T105" s="1303"/>
      <c r="U105" s="1303"/>
      <c r="V105" s="1303"/>
      <c r="W105" s="1305"/>
      <c r="X105" s="226">
        <f>スコア!M108</f>
        <v>3</v>
      </c>
      <c r="Y105" s="319"/>
      <c r="Z105" s="320">
        <f>スコア!O108</f>
        <v>0</v>
      </c>
      <c r="AA105" s="189">
        <f t="shared" si="14"/>
        <v>0</v>
      </c>
      <c r="AB105" s="190"/>
      <c r="AC105" s="116"/>
      <c r="AD105" s="315" t="e">
        <f>IF(#REF!="対象外",0,#REF!)</f>
        <v>#REF!</v>
      </c>
      <c r="AE105" s="116"/>
      <c r="AG105" s="216">
        <f t="shared" si="34"/>
        <v>3</v>
      </c>
      <c r="AH105" s="192">
        <f>重み!D105</f>
        <v>0.1</v>
      </c>
      <c r="AI105" s="261"/>
      <c r="AJ105" s="192">
        <f>重み!E105</f>
        <v>0</v>
      </c>
      <c r="AK105" s="166"/>
      <c r="AL105" s="116"/>
      <c r="AM105" s="145">
        <f>重み!M105</f>
        <v>0.1</v>
      </c>
      <c r="AN105" s="130"/>
      <c r="AO105" s="145">
        <f>重み!N105</f>
        <v>0</v>
      </c>
      <c r="BR105" s="840">
        <v>0</v>
      </c>
      <c r="BS105" s="841"/>
      <c r="BT105" s="842" t="s">
        <v>916</v>
      </c>
      <c r="BU105" s="843"/>
      <c r="BV105" s="1230" t="s">
        <v>761</v>
      </c>
      <c r="BW105" s="844" t="s">
        <v>917</v>
      </c>
      <c r="BX105" s="843"/>
      <c r="BY105" s="853" t="s">
        <v>918</v>
      </c>
      <c r="BZ105" s="846" t="str">
        <f t="shared" si="35"/>
        <v>★</v>
      </c>
      <c r="CA105" s="847" t="s">
        <v>919</v>
      </c>
      <c r="CB105" s="1176">
        <v>111</v>
      </c>
    </row>
    <row r="106" spans="2:80" ht="27">
      <c r="B106" s="271"/>
      <c r="C106" s="1188"/>
      <c r="D106" s="340">
        <v>4</v>
      </c>
      <c r="E106" s="197" t="s">
        <v>273</v>
      </c>
      <c r="F106" s="1186"/>
      <c r="G106" s="1175"/>
      <c r="H106" s="1241">
        <f t="shared" si="33"/>
        <v>75</v>
      </c>
      <c r="I106" s="1177" t="s">
        <v>741</v>
      </c>
      <c r="J106" s="1178" t="s">
        <v>741</v>
      </c>
      <c r="K106" s="1178" t="s">
        <v>741</v>
      </c>
      <c r="L106" s="1178" t="s">
        <v>741</v>
      </c>
      <c r="M106" s="1178" t="s">
        <v>741</v>
      </c>
      <c r="N106" s="1178" t="s">
        <v>741</v>
      </c>
      <c r="O106" s="1178" t="s">
        <v>741</v>
      </c>
      <c r="P106" s="1178" t="s">
        <v>741</v>
      </c>
      <c r="Q106" s="1179" t="s">
        <v>741</v>
      </c>
      <c r="R106" s="1180" t="s">
        <v>713</v>
      </c>
      <c r="S106" s="1302"/>
      <c r="T106" s="1303"/>
      <c r="U106" s="1303"/>
      <c r="V106" s="1303"/>
      <c r="W106" s="1305"/>
      <c r="X106" s="226">
        <f>スコア!M109</f>
        <v>3</v>
      </c>
      <c r="Y106" s="319"/>
      <c r="Z106" s="320">
        <f>スコア!O109</f>
        <v>0</v>
      </c>
      <c r="AA106" s="189">
        <f t="shared" si="14"/>
        <v>0</v>
      </c>
      <c r="AB106" s="190"/>
      <c r="AC106" s="116"/>
      <c r="AD106" s="315" t="e">
        <f>IF(#REF!="対象外",0,#REF!)</f>
        <v>#REF!</v>
      </c>
      <c r="AE106" s="116"/>
      <c r="AG106" s="216">
        <f t="shared" si="34"/>
        <v>3</v>
      </c>
      <c r="AH106" s="192">
        <f>重み!D106</f>
        <v>0.1</v>
      </c>
      <c r="AI106" s="261"/>
      <c r="AJ106" s="192">
        <f>重み!E106</f>
        <v>0</v>
      </c>
      <c r="AK106" s="166"/>
      <c r="AL106" s="116"/>
      <c r="AM106" s="145">
        <f>重み!M106</f>
        <v>0.1</v>
      </c>
      <c r="AN106" s="130"/>
      <c r="AO106" s="145">
        <f>重み!N106</f>
        <v>0</v>
      </c>
      <c r="BR106" s="840">
        <v>0</v>
      </c>
      <c r="BS106" s="841"/>
      <c r="BT106" s="842" t="s">
        <v>916</v>
      </c>
      <c r="BU106" s="843"/>
      <c r="BV106" s="1230" t="s">
        <v>761</v>
      </c>
      <c r="BW106" s="844" t="s">
        <v>920</v>
      </c>
      <c r="BX106" s="843"/>
      <c r="BY106" s="853" t="s">
        <v>921</v>
      </c>
      <c r="BZ106" s="846" t="str">
        <f t="shared" si="35"/>
        <v>★</v>
      </c>
      <c r="CA106" s="847" t="s">
        <v>922</v>
      </c>
      <c r="CB106" s="1176">
        <v>111</v>
      </c>
    </row>
    <row r="107" spans="2:80">
      <c r="B107" s="271"/>
      <c r="C107" s="1188"/>
      <c r="D107" s="208">
        <v>5</v>
      </c>
      <c r="E107" s="198" t="s">
        <v>274</v>
      </c>
      <c r="F107" s="1189"/>
      <c r="G107" s="1175"/>
      <c r="H107" s="1241">
        <f t="shared" si="33"/>
        <v>75</v>
      </c>
      <c r="I107" s="1177" t="s">
        <v>741</v>
      </c>
      <c r="J107" s="1178" t="s">
        <v>741</v>
      </c>
      <c r="K107" s="1178" t="s">
        <v>741</v>
      </c>
      <c r="L107" s="1178" t="s">
        <v>741</v>
      </c>
      <c r="M107" s="1178" t="s">
        <v>741</v>
      </c>
      <c r="N107" s="1178" t="s">
        <v>741</v>
      </c>
      <c r="O107" s="1178" t="s">
        <v>741</v>
      </c>
      <c r="P107" s="1178" t="s">
        <v>741</v>
      </c>
      <c r="Q107" s="1179" t="s">
        <v>741</v>
      </c>
      <c r="R107" s="1180" t="s">
        <v>713</v>
      </c>
      <c r="S107" s="1302"/>
      <c r="T107" s="1303"/>
      <c r="U107" s="1303"/>
      <c r="V107" s="1303"/>
      <c r="W107" s="1305"/>
      <c r="X107" s="226">
        <f>スコア!M110</f>
        <v>3</v>
      </c>
      <c r="Y107" s="319"/>
      <c r="Z107" s="320">
        <f>スコア!O110</f>
        <v>0</v>
      </c>
      <c r="AA107" s="189">
        <f t="shared" ref="AA107:AA170" si="36">AJ107</f>
        <v>0</v>
      </c>
      <c r="AB107" s="190"/>
      <c r="AC107" s="116"/>
      <c r="AD107" s="315" t="e">
        <f>IF(#REF!="対象外",0,#REF!)</f>
        <v>#REF!</v>
      </c>
      <c r="AE107" s="116"/>
      <c r="AG107" s="216">
        <f t="shared" si="34"/>
        <v>3</v>
      </c>
      <c r="AH107" s="192">
        <f>重み!D107</f>
        <v>0.2</v>
      </c>
      <c r="AI107" s="261"/>
      <c r="AJ107" s="192">
        <f>重み!E107</f>
        <v>0</v>
      </c>
      <c r="AK107" s="166"/>
      <c r="AL107" s="116"/>
      <c r="AM107" s="145">
        <f>重み!M107</f>
        <v>0.2</v>
      </c>
      <c r="AN107" s="130"/>
      <c r="AO107" s="145">
        <f>重み!N107</f>
        <v>0</v>
      </c>
      <c r="BR107" s="840">
        <v>0</v>
      </c>
      <c r="BS107" s="841"/>
      <c r="BT107" s="842" t="s">
        <v>1066</v>
      </c>
      <c r="BU107" s="843"/>
      <c r="BV107" s="1230" t="s">
        <v>761</v>
      </c>
      <c r="BW107" s="844" t="s">
        <v>796</v>
      </c>
      <c r="BX107" s="843"/>
      <c r="BY107" s="853" t="s">
        <v>923</v>
      </c>
      <c r="BZ107" s="846" t="str">
        <f t="shared" si="35"/>
        <v>★</v>
      </c>
      <c r="CA107" s="847" t="s">
        <v>806</v>
      </c>
      <c r="CB107" s="1176">
        <v>111</v>
      </c>
    </row>
    <row r="108" spans="2:80" ht="14.25" thickBot="1">
      <c r="B108" s="286"/>
      <c r="C108" s="1199"/>
      <c r="D108" s="343">
        <v>6</v>
      </c>
      <c r="E108" s="288" t="s">
        <v>275</v>
      </c>
      <c r="F108" s="1200"/>
      <c r="G108" s="1175"/>
      <c r="H108" s="1241">
        <f t="shared" si="33"/>
        <v>76</v>
      </c>
      <c r="I108" s="1177" t="s">
        <v>741</v>
      </c>
      <c r="J108" s="1178" t="s">
        <v>741</v>
      </c>
      <c r="K108" s="1178" t="s">
        <v>741</v>
      </c>
      <c r="L108" s="1178" t="s">
        <v>741</v>
      </c>
      <c r="M108" s="1178" t="s">
        <v>741</v>
      </c>
      <c r="N108" s="1178" t="s">
        <v>741</v>
      </c>
      <c r="O108" s="1178" t="s">
        <v>741</v>
      </c>
      <c r="P108" s="1178" t="s">
        <v>741</v>
      </c>
      <c r="Q108" s="1179" t="s">
        <v>741</v>
      </c>
      <c r="R108" s="1180" t="s">
        <v>713</v>
      </c>
      <c r="S108" s="1302"/>
      <c r="T108" s="1303"/>
      <c r="U108" s="1303"/>
      <c r="V108" s="1303"/>
      <c r="W108" s="1305"/>
      <c r="X108" s="219">
        <f>スコア!M111</f>
        <v>3</v>
      </c>
      <c r="Y108" s="344"/>
      <c r="Z108" s="345">
        <f>スコア!O111</f>
        <v>0</v>
      </c>
      <c r="AA108" s="346">
        <f t="shared" si="36"/>
        <v>0</v>
      </c>
      <c r="AB108" s="290"/>
      <c r="AC108" s="116"/>
      <c r="AD108" s="291" t="e">
        <f>IF(#REF!="対象外",0,#REF!)</f>
        <v>#REF!</v>
      </c>
      <c r="AE108" s="116"/>
      <c r="AG108" s="216">
        <f t="shared" si="34"/>
        <v>3</v>
      </c>
      <c r="AH108" s="192">
        <f>重み!D108</f>
        <v>0.2</v>
      </c>
      <c r="AI108" s="261"/>
      <c r="AJ108" s="192">
        <f>重み!E108</f>
        <v>0</v>
      </c>
      <c r="AK108" s="166"/>
      <c r="AL108" s="116"/>
      <c r="AM108" s="145">
        <f>重み!M108</f>
        <v>0.2</v>
      </c>
      <c r="AN108" s="130"/>
      <c r="AO108" s="145">
        <f>重み!N108</f>
        <v>0</v>
      </c>
      <c r="BR108" s="840">
        <v>0</v>
      </c>
      <c r="BS108" s="841"/>
      <c r="BT108" s="842" t="s">
        <v>1067</v>
      </c>
      <c r="BU108" s="843"/>
      <c r="BV108" s="1230" t="s">
        <v>761</v>
      </c>
      <c r="BW108" s="844" t="s">
        <v>796</v>
      </c>
      <c r="BX108" s="843"/>
      <c r="BY108" s="853" t="s">
        <v>924</v>
      </c>
      <c r="BZ108" s="865" t="str">
        <f t="shared" si="35"/>
        <v>★</v>
      </c>
      <c r="CA108" s="847" t="s">
        <v>836</v>
      </c>
      <c r="CB108" s="1176">
        <v>112</v>
      </c>
    </row>
    <row r="109" spans="2:80" ht="15.75" thickBot="1">
      <c r="B109" s="292" t="s">
        <v>435</v>
      </c>
      <c r="C109" s="347" t="s">
        <v>436</v>
      </c>
      <c r="D109" s="347"/>
      <c r="E109" s="347"/>
      <c r="F109" s="348"/>
      <c r="G109" s="1175"/>
      <c r="H109" s="1195"/>
      <c r="I109" s="804"/>
      <c r="J109" s="805"/>
      <c r="K109" s="805"/>
      <c r="L109" s="805"/>
      <c r="M109" s="805"/>
      <c r="N109" s="805"/>
      <c r="O109" s="805"/>
      <c r="P109" s="805"/>
      <c r="Q109" s="806"/>
      <c r="R109" s="807"/>
      <c r="S109" s="296"/>
      <c r="T109" s="297"/>
      <c r="U109" s="297"/>
      <c r="V109" s="297"/>
      <c r="W109" s="298"/>
      <c r="X109" s="349">
        <f>スコア!M112</f>
        <v>0</v>
      </c>
      <c r="Y109" s="300"/>
      <c r="Z109" s="301">
        <f>スコア!O112</f>
        <v>0</v>
      </c>
      <c r="AA109" s="302">
        <f t="shared" si="36"/>
        <v>0</v>
      </c>
      <c r="AB109" s="303">
        <f>ROUNDDOWN(AK109,1)</f>
        <v>1.1000000000000001</v>
      </c>
      <c r="AC109" s="116"/>
      <c r="AD109" s="241"/>
      <c r="AE109" s="116"/>
      <c r="AG109" s="261"/>
      <c r="AH109" s="177">
        <f>重み!D109</f>
        <v>0.3</v>
      </c>
      <c r="AI109" s="261"/>
      <c r="AJ109" s="177"/>
      <c r="AK109" s="166">
        <f>AK110*AH110+AK111*AH111+AK112*AH112</f>
        <v>1.1499999999999999</v>
      </c>
      <c r="AL109" s="116"/>
      <c r="AM109" s="145">
        <f>重み!M109</f>
        <v>0.3</v>
      </c>
      <c r="AN109" s="130"/>
      <c r="AO109" s="145">
        <f>重み!N109</f>
        <v>0</v>
      </c>
      <c r="AQ109" s="755"/>
      <c r="AR109" s="741"/>
      <c r="AS109" s="741"/>
      <c r="AT109" s="741"/>
      <c r="AU109" s="741"/>
      <c r="AV109" s="741"/>
      <c r="AW109" s="741"/>
      <c r="AX109" s="741"/>
      <c r="AY109" s="741"/>
      <c r="AZ109" s="742"/>
      <c r="BA109" s="743"/>
      <c r="BB109" s="744">
        <f>Y109</f>
        <v>0</v>
      </c>
      <c r="BC109" s="303">
        <f t="shared" ref="BC109" si="37">ROUNDDOWN(BE109,1)</f>
        <v>0</v>
      </c>
      <c r="BE109" s="724">
        <f>SUMPRODUCT(BB110:BB114,BE110:BE114)</f>
        <v>0</v>
      </c>
      <c r="BR109" s="861"/>
      <c r="BS109" s="862"/>
      <c r="BT109" s="1148"/>
      <c r="BU109" s="1149"/>
      <c r="BV109" s="1234"/>
      <c r="BW109" s="1150"/>
      <c r="BX109" s="1151"/>
      <c r="BY109" s="863"/>
      <c r="BZ109" s="864"/>
      <c r="CA109" s="829"/>
      <c r="CB109" s="1195"/>
    </row>
    <row r="110" spans="2:80" ht="27">
      <c r="B110" s="179">
        <v>1</v>
      </c>
      <c r="C110" s="305" t="s">
        <v>276</v>
      </c>
      <c r="D110" s="223"/>
      <c r="E110" s="223"/>
      <c r="F110" s="1197"/>
      <c r="G110" s="1175"/>
      <c r="H110" s="1241">
        <f t="shared" ref="H110:H111" si="38">CB110-36</f>
        <v>77</v>
      </c>
      <c r="I110" s="1202" t="s">
        <v>741</v>
      </c>
      <c r="J110" s="1203" t="s">
        <v>741</v>
      </c>
      <c r="K110" s="1203" t="s">
        <v>741</v>
      </c>
      <c r="L110" s="1203" t="s">
        <v>741</v>
      </c>
      <c r="M110" s="1203" t="s">
        <v>741</v>
      </c>
      <c r="N110" s="1203" t="s">
        <v>741</v>
      </c>
      <c r="O110" s="1203" t="s">
        <v>741</v>
      </c>
      <c r="P110" s="1203" t="s">
        <v>741</v>
      </c>
      <c r="Q110" s="1204" t="s">
        <v>741</v>
      </c>
      <c r="R110" s="1205" t="s">
        <v>713</v>
      </c>
      <c r="S110" s="1312"/>
      <c r="T110" s="1313"/>
      <c r="U110" s="1313"/>
      <c r="V110" s="1313"/>
      <c r="W110" s="1314"/>
      <c r="X110" s="350">
        <f>スコア!M113</f>
        <v>1</v>
      </c>
      <c r="Y110" s="319"/>
      <c r="Z110" s="317">
        <f>スコア!O113</f>
        <v>0</v>
      </c>
      <c r="AA110" s="189">
        <f t="shared" si="36"/>
        <v>0</v>
      </c>
      <c r="AB110" s="190">
        <f>ROUNDDOWN(AK110,1)</f>
        <v>1</v>
      </c>
      <c r="AC110" s="116"/>
      <c r="AD110" s="284" t="e">
        <f>IF(#REF!="対象外",0,#REF!)</f>
        <v>#REF!</v>
      </c>
      <c r="AE110" s="116"/>
      <c r="AG110" s="216">
        <f>X110</f>
        <v>1</v>
      </c>
      <c r="AH110" s="192">
        <f>重み!D110</f>
        <v>0.3</v>
      </c>
      <c r="AI110" s="261"/>
      <c r="AJ110" s="192">
        <f>重み!E110</f>
        <v>0</v>
      </c>
      <c r="AK110" s="166">
        <f>IF(AI110=0,AG110,IF(AG110=0,AI110,AG110*AM$6+AI110*AO$6))</f>
        <v>1</v>
      </c>
      <c r="AL110" s="116"/>
      <c r="AM110" s="145">
        <f>重み!M110</f>
        <v>0.3</v>
      </c>
      <c r="AN110" s="130"/>
      <c r="AO110" s="145">
        <f>重み!N110</f>
        <v>0</v>
      </c>
      <c r="AQ110" s="728">
        <v>3</v>
      </c>
      <c r="AR110" s="728"/>
      <c r="AS110" s="728"/>
      <c r="AT110" s="728"/>
      <c r="AU110" s="728"/>
      <c r="AV110" s="728">
        <v>3</v>
      </c>
      <c r="AW110" s="728"/>
      <c r="AX110" s="728"/>
      <c r="AY110" s="728"/>
      <c r="AZ110" s="728"/>
      <c r="BA110" s="725">
        <f t="shared" ref="BA110:BA112" si="39">ROUNDDOWN(BE110,1)</f>
        <v>3</v>
      </c>
      <c r="BB110" s="430">
        <f>Y110</f>
        <v>0</v>
      </c>
      <c r="BC110" s="240"/>
      <c r="BE110" s="724">
        <f>SUMPRODUCT($BH$7:$BQ$7,AQ110:AZ110)/BG110</f>
        <v>3</v>
      </c>
      <c r="BG110" s="723">
        <f>SUMPRODUCT($BH$7:$BQ$7,BH110:BQ110)</f>
        <v>1</v>
      </c>
      <c r="BH110" s="709">
        <f t="shared" ref="BH110:BQ112" si="40">IF(AQ110&gt;0,1,0)</f>
        <v>1</v>
      </c>
      <c r="BI110" s="709">
        <f t="shared" si="40"/>
        <v>0</v>
      </c>
      <c r="BJ110" s="709">
        <f t="shared" si="40"/>
        <v>0</v>
      </c>
      <c r="BK110" s="709">
        <f t="shared" si="40"/>
        <v>0</v>
      </c>
      <c r="BL110" s="709">
        <f t="shared" si="40"/>
        <v>0</v>
      </c>
      <c r="BM110" s="709">
        <f t="shared" si="40"/>
        <v>1</v>
      </c>
      <c r="BN110" s="709">
        <f t="shared" si="40"/>
        <v>0</v>
      </c>
      <c r="BO110" s="709">
        <f t="shared" si="40"/>
        <v>0</v>
      </c>
      <c r="BP110" s="709">
        <f t="shared" si="40"/>
        <v>0</v>
      </c>
      <c r="BQ110" s="709">
        <f t="shared" si="40"/>
        <v>0</v>
      </c>
      <c r="BR110" s="868">
        <v>0</v>
      </c>
      <c r="BS110" s="869"/>
      <c r="BT110" s="870" t="s">
        <v>925</v>
      </c>
      <c r="BU110" s="871"/>
      <c r="BV110" s="1235" t="s">
        <v>761</v>
      </c>
      <c r="BW110" s="872" t="s">
        <v>926</v>
      </c>
      <c r="BX110" s="871"/>
      <c r="BY110" s="873" t="s">
        <v>927</v>
      </c>
      <c r="BZ110" s="874" t="str">
        <f>BV110</f>
        <v>★</v>
      </c>
      <c r="CA110" s="847" t="s">
        <v>928</v>
      </c>
      <c r="CB110" s="1201">
        <v>113</v>
      </c>
    </row>
    <row r="111" spans="2:80" ht="27.75" thickBot="1">
      <c r="B111" s="351">
        <v>2</v>
      </c>
      <c r="C111" s="352" t="s">
        <v>277</v>
      </c>
      <c r="D111" s="198"/>
      <c r="E111" s="198"/>
      <c r="F111" s="1189"/>
      <c r="G111" s="1175"/>
      <c r="H111" s="1241">
        <f t="shared" si="38"/>
        <v>83</v>
      </c>
      <c r="I111" s="1202" t="s">
        <v>741</v>
      </c>
      <c r="J111" s="1203" t="s">
        <v>741</v>
      </c>
      <c r="K111" s="1203" t="s">
        <v>741</v>
      </c>
      <c r="L111" s="1203" t="s">
        <v>741</v>
      </c>
      <c r="M111" s="1203" t="s">
        <v>741</v>
      </c>
      <c r="N111" s="1203" t="s">
        <v>741</v>
      </c>
      <c r="O111" s="1203" t="s">
        <v>741</v>
      </c>
      <c r="P111" s="1203" t="s">
        <v>741</v>
      </c>
      <c r="Q111" s="1204" t="s">
        <v>741</v>
      </c>
      <c r="R111" s="1205" t="s">
        <v>713</v>
      </c>
      <c r="S111" s="1302"/>
      <c r="T111" s="1303"/>
      <c r="U111" s="1303"/>
      <c r="V111" s="1303"/>
      <c r="W111" s="1305"/>
      <c r="X111" s="353">
        <f>スコア!M116</f>
        <v>1</v>
      </c>
      <c r="Y111" s="354"/>
      <c r="Z111" s="355">
        <f>スコア!O116</f>
        <v>0</v>
      </c>
      <c r="AA111" s="239">
        <f t="shared" si="36"/>
        <v>0</v>
      </c>
      <c r="AB111" s="240">
        <f>ROUNDDOWN(AK111,1)</f>
        <v>1</v>
      </c>
      <c r="AC111" s="116"/>
      <c r="AD111" s="291" t="e">
        <f>IF(#REF!="対象外",0,#REF!)</f>
        <v>#REF!</v>
      </c>
      <c r="AE111" s="116"/>
      <c r="AG111" s="216">
        <f>X111</f>
        <v>1</v>
      </c>
      <c r="AH111" s="192">
        <f>重み!D111</f>
        <v>0.4</v>
      </c>
      <c r="AI111" s="261"/>
      <c r="AJ111" s="192">
        <f>重み!E111</f>
        <v>0</v>
      </c>
      <c r="AK111" s="166">
        <f>IF(AI111=0,AG111,IF(AG111=0,AI111,AG111*AM$6+AI111*AO$6))</f>
        <v>1</v>
      </c>
      <c r="AL111" s="116"/>
      <c r="AM111" s="145">
        <f>重み!M111</f>
        <v>0.4</v>
      </c>
      <c r="AN111" s="130"/>
      <c r="AO111" s="145">
        <f>重み!N111</f>
        <v>0</v>
      </c>
      <c r="AQ111" s="728">
        <v>3</v>
      </c>
      <c r="AR111" s="728"/>
      <c r="AS111" s="728"/>
      <c r="AT111" s="728"/>
      <c r="AU111" s="728"/>
      <c r="AV111" s="728">
        <v>3</v>
      </c>
      <c r="AW111" s="728"/>
      <c r="AX111" s="728"/>
      <c r="AY111" s="728"/>
      <c r="AZ111" s="728"/>
      <c r="BA111" s="725">
        <f t="shared" si="39"/>
        <v>3</v>
      </c>
      <c r="BB111" s="430">
        <f>Y111</f>
        <v>0</v>
      </c>
      <c r="BC111" s="240"/>
      <c r="BE111" s="724">
        <f>SUMPRODUCT($BH$7:$BQ$7,AQ111:AZ111)/BG111</f>
        <v>3</v>
      </c>
      <c r="BG111" s="723">
        <f>SUMPRODUCT($BH$7:$BQ$7,BH111:BQ111)</f>
        <v>1</v>
      </c>
      <c r="BH111" s="709">
        <f t="shared" si="40"/>
        <v>1</v>
      </c>
      <c r="BI111" s="709">
        <f t="shared" si="40"/>
        <v>0</v>
      </c>
      <c r="BJ111" s="709">
        <f t="shared" si="40"/>
        <v>0</v>
      </c>
      <c r="BK111" s="709">
        <f t="shared" si="40"/>
        <v>0</v>
      </c>
      <c r="BL111" s="709">
        <f t="shared" si="40"/>
        <v>0</v>
      </c>
      <c r="BM111" s="709">
        <f t="shared" si="40"/>
        <v>1</v>
      </c>
      <c r="BN111" s="709">
        <f t="shared" si="40"/>
        <v>0</v>
      </c>
      <c r="BO111" s="709">
        <f t="shared" si="40"/>
        <v>0</v>
      </c>
      <c r="BP111" s="709">
        <f t="shared" si="40"/>
        <v>0</v>
      </c>
      <c r="BQ111" s="709">
        <f t="shared" si="40"/>
        <v>0</v>
      </c>
      <c r="BR111" s="868">
        <v>0</v>
      </c>
      <c r="BS111" s="869"/>
      <c r="BT111" s="870" t="s">
        <v>929</v>
      </c>
      <c r="BU111" s="871"/>
      <c r="BV111" s="1235" t="s">
        <v>761</v>
      </c>
      <c r="BW111" s="872" t="s">
        <v>930</v>
      </c>
      <c r="BX111" s="871"/>
      <c r="BY111" s="875" t="s">
        <v>931</v>
      </c>
      <c r="BZ111" s="876" t="str">
        <f>BV111</f>
        <v>★</v>
      </c>
      <c r="CA111" s="847" t="s">
        <v>932</v>
      </c>
      <c r="CB111" s="1201">
        <v>119</v>
      </c>
    </row>
    <row r="112" spans="2:80" ht="14.25" thickBot="1">
      <c r="B112" s="316">
        <v>3</v>
      </c>
      <c r="C112" s="356" t="s">
        <v>278</v>
      </c>
      <c r="D112" s="209"/>
      <c r="E112" s="209"/>
      <c r="F112" s="1193"/>
      <c r="G112" s="1175"/>
      <c r="H112" s="798"/>
      <c r="I112" s="784"/>
      <c r="J112" s="785"/>
      <c r="K112" s="785"/>
      <c r="L112" s="785"/>
      <c r="M112" s="785"/>
      <c r="N112" s="785"/>
      <c r="O112" s="785"/>
      <c r="P112" s="785"/>
      <c r="Q112" s="786"/>
      <c r="R112" s="787"/>
      <c r="S112" s="234"/>
      <c r="T112" s="235"/>
      <c r="U112" s="235"/>
      <c r="V112" s="235"/>
      <c r="W112" s="236"/>
      <c r="X112" s="272">
        <f>スコア!M117</f>
        <v>1.5</v>
      </c>
      <c r="Y112" s="354"/>
      <c r="Z112" s="237">
        <f>スコア!O117</f>
        <v>0</v>
      </c>
      <c r="AA112" s="239">
        <f t="shared" si="36"/>
        <v>0</v>
      </c>
      <c r="AB112" s="240">
        <f>ROUNDDOWN(AK112,1)</f>
        <v>1.5</v>
      </c>
      <c r="AC112" s="116"/>
      <c r="AD112" s="321"/>
      <c r="AE112" s="116"/>
      <c r="AG112" s="191">
        <f>AG113*AH113+AG114*AH114</f>
        <v>1.5</v>
      </c>
      <c r="AH112" s="192">
        <f>重み!D112</f>
        <v>0.3</v>
      </c>
      <c r="AI112" s="191">
        <f>AI113*AJ113+AI114*AJ114</f>
        <v>0</v>
      </c>
      <c r="AJ112" s="192">
        <f>重み!E112</f>
        <v>0</v>
      </c>
      <c r="AK112" s="166">
        <f>IF(AI112=0,AG112,IF(AG112=0,AI112,AG112*AM$6+AI112*AO$6))</f>
        <v>1.5</v>
      </c>
      <c r="AL112" s="116"/>
      <c r="AM112" s="145">
        <f>重み!M112</f>
        <v>0.3</v>
      </c>
      <c r="AN112" s="130"/>
      <c r="AO112" s="145">
        <f>重み!N112</f>
        <v>0</v>
      </c>
      <c r="AQ112" s="728">
        <v>3</v>
      </c>
      <c r="AR112" s="728"/>
      <c r="AS112" s="728"/>
      <c r="AT112" s="728"/>
      <c r="AU112" s="728"/>
      <c r="AV112" s="728">
        <v>3</v>
      </c>
      <c r="AW112" s="728"/>
      <c r="AX112" s="728"/>
      <c r="AY112" s="728"/>
      <c r="AZ112" s="728"/>
      <c r="BA112" s="725">
        <f t="shared" si="39"/>
        <v>3</v>
      </c>
      <c r="BB112" s="430">
        <f>Y112</f>
        <v>0</v>
      </c>
      <c r="BC112" s="240"/>
      <c r="BE112" s="724">
        <f>SUMPRODUCT($BH$7:$BQ$7,AQ112:AZ112)/BG112</f>
        <v>3</v>
      </c>
      <c r="BG112" s="723">
        <f>SUMPRODUCT($BH$7:$BQ$7,BH112:BQ112)</f>
        <v>1</v>
      </c>
      <c r="BH112" s="709">
        <f t="shared" si="40"/>
        <v>1</v>
      </c>
      <c r="BI112" s="709">
        <f t="shared" si="40"/>
        <v>0</v>
      </c>
      <c r="BJ112" s="709">
        <f t="shared" si="40"/>
        <v>0</v>
      </c>
      <c r="BK112" s="709">
        <f t="shared" si="40"/>
        <v>0</v>
      </c>
      <c r="BL112" s="709">
        <f t="shared" si="40"/>
        <v>0</v>
      </c>
      <c r="BM112" s="709">
        <f t="shared" si="40"/>
        <v>1</v>
      </c>
      <c r="BN112" s="709">
        <f t="shared" si="40"/>
        <v>0</v>
      </c>
      <c r="BO112" s="709">
        <f t="shared" si="40"/>
        <v>0</v>
      </c>
      <c r="BP112" s="709">
        <f t="shared" si="40"/>
        <v>0</v>
      </c>
      <c r="BQ112" s="709">
        <f t="shared" si="40"/>
        <v>0</v>
      </c>
      <c r="BR112" s="830"/>
      <c r="BS112" s="831"/>
      <c r="BT112" s="1164"/>
      <c r="BU112" s="1165"/>
      <c r="BV112" s="1229"/>
      <c r="BW112" s="1166"/>
      <c r="BX112" s="1167"/>
      <c r="BY112" s="832"/>
      <c r="BZ112" s="833"/>
      <c r="CA112" s="834"/>
      <c r="CB112" s="798"/>
    </row>
    <row r="113" spans="2:80" ht="54">
      <c r="B113" s="179"/>
      <c r="C113" s="357">
        <v>3.1</v>
      </c>
      <c r="D113" s="358" t="s">
        <v>279</v>
      </c>
      <c r="E113" s="359"/>
      <c r="F113" s="1193"/>
      <c r="G113" s="1175"/>
      <c r="H113" s="1241">
        <f t="shared" ref="H113:H114" si="41">CB113-36</f>
        <v>87</v>
      </c>
      <c r="I113" s="1177" t="s">
        <v>741</v>
      </c>
      <c r="J113" s="1178" t="s">
        <v>741</v>
      </c>
      <c r="K113" s="1178" t="s">
        <v>741</v>
      </c>
      <c r="L113" s="1178" t="s">
        <v>741</v>
      </c>
      <c r="M113" s="1178" t="s">
        <v>741</v>
      </c>
      <c r="N113" s="1178" t="s">
        <v>741</v>
      </c>
      <c r="O113" s="1178" t="s">
        <v>741</v>
      </c>
      <c r="P113" s="1178" t="s">
        <v>741</v>
      </c>
      <c r="Q113" s="1179" t="s">
        <v>741</v>
      </c>
      <c r="R113" s="1180" t="s">
        <v>713</v>
      </c>
      <c r="S113" s="1302"/>
      <c r="T113" s="1303"/>
      <c r="U113" s="1303"/>
      <c r="V113" s="1303"/>
      <c r="W113" s="1305"/>
      <c r="X113" s="350">
        <f>スコア!M118</f>
        <v>1</v>
      </c>
      <c r="Y113" s="319"/>
      <c r="Z113" s="317">
        <f>スコア!O118</f>
        <v>0</v>
      </c>
      <c r="AA113" s="189">
        <f t="shared" si="36"/>
        <v>0</v>
      </c>
      <c r="AB113" s="190"/>
      <c r="AC113" s="116"/>
      <c r="AD113" s="284" t="e">
        <f>IF(#REF!="対象外",0,#REF!)</f>
        <v>#REF!</v>
      </c>
      <c r="AE113" s="116"/>
      <c r="AG113" s="216">
        <f>X113</f>
        <v>1</v>
      </c>
      <c r="AH113" s="192">
        <f>重み!D113</f>
        <v>0.5</v>
      </c>
      <c r="AI113" s="261"/>
      <c r="AJ113" s="192">
        <f>重み!E113</f>
        <v>0</v>
      </c>
      <c r="AK113" s="166"/>
      <c r="AL113" s="116"/>
      <c r="AM113" s="145">
        <f>重み!M113</f>
        <v>0.5</v>
      </c>
      <c r="AN113" s="130"/>
      <c r="AO113" s="145">
        <f>重み!N113</f>
        <v>0</v>
      </c>
      <c r="BR113" s="840">
        <v>0</v>
      </c>
      <c r="BS113" s="841"/>
      <c r="BT113" s="842" t="s">
        <v>933</v>
      </c>
      <c r="BU113" s="843"/>
      <c r="BV113" s="1230" t="s">
        <v>761</v>
      </c>
      <c r="BW113" s="844" t="s">
        <v>934</v>
      </c>
      <c r="BX113" s="843"/>
      <c r="BY113" s="845" t="s">
        <v>935</v>
      </c>
      <c r="BZ113" s="865" t="str">
        <f>BV113</f>
        <v>★</v>
      </c>
      <c r="CA113" s="847" t="s">
        <v>936</v>
      </c>
      <c r="CB113" s="1176">
        <v>123</v>
      </c>
    </row>
    <row r="114" spans="2:80" ht="27.75" thickBot="1">
      <c r="B114" s="179"/>
      <c r="C114" s="360">
        <v>3.2</v>
      </c>
      <c r="D114" s="341" t="s">
        <v>280</v>
      </c>
      <c r="E114" s="361"/>
      <c r="F114" s="1189"/>
      <c r="G114" s="1175"/>
      <c r="H114" s="1241">
        <f t="shared" si="41"/>
        <v>90</v>
      </c>
      <c r="I114" s="1202" t="s">
        <v>741</v>
      </c>
      <c r="J114" s="1203" t="s">
        <v>741</v>
      </c>
      <c r="K114" s="1203" t="s">
        <v>741</v>
      </c>
      <c r="L114" s="1203" t="s">
        <v>741</v>
      </c>
      <c r="M114" s="1203" t="s">
        <v>741</v>
      </c>
      <c r="N114" s="1203" t="s">
        <v>741</v>
      </c>
      <c r="O114" s="1203" t="s">
        <v>741</v>
      </c>
      <c r="P114" s="1203" t="s">
        <v>741</v>
      </c>
      <c r="Q114" s="1204" t="s">
        <v>741</v>
      </c>
      <c r="R114" s="1206" t="s">
        <v>713</v>
      </c>
      <c r="S114" s="1302"/>
      <c r="T114" s="1303"/>
      <c r="U114" s="1303"/>
      <c r="V114" s="1303"/>
      <c r="W114" s="1305"/>
      <c r="X114" s="231">
        <f>スコア!M119</f>
        <v>2</v>
      </c>
      <c r="Y114" s="319"/>
      <c r="Z114" s="317">
        <f>スコア!O119</f>
        <v>0</v>
      </c>
      <c r="AA114" s="362">
        <f t="shared" si="36"/>
        <v>0</v>
      </c>
      <c r="AB114" s="190"/>
      <c r="AC114" s="116"/>
      <c r="AD114" s="291" t="e">
        <f>IF(#REF!="対象外",0,#REF!)</f>
        <v>#REF!</v>
      </c>
      <c r="AE114" s="116"/>
      <c r="AG114" s="216">
        <f>X114</f>
        <v>2</v>
      </c>
      <c r="AH114" s="192">
        <f>重み!D114</f>
        <v>0.5</v>
      </c>
      <c r="AI114" s="261"/>
      <c r="AJ114" s="192">
        <f>重み!E114</f>
        <v>0</v>
      </c>
      <c r="AK114" s="166"/>
      <c r="AL114" s="116"/>
      <c r="AM114" s="145">
        <f>重み!M114</f>
        <v>0.5</v>
      </c>
      <c r="AN114" s="130"/>
      <c r="AO114" s="145">
        <f>重み!N114</f>
        <v>0</v>
      </c>
      <c r="BR114" s="840">
        <v>0</v>
      </c>
      <c r="BS114" s="841"/>
      <c r="BT114" s="842" t="s">
        <v>937</v>
      </c>
      <c r="BU114" s="843"/>
      <c r="BV114" s="1230" t="s">
        <v>761</v>
      </c>
      <c r="BW114" s="844" t="s">
        <v>938</v>
      </c>
      <c r="BX114" s="843"/>
      <c r="BY114" s="877" t="s">
        <v>939</v>
      </c>
      <c r="BZ114" s="846" t="str">
        <f>BV114</f>
        <v>★</v>
      </c>
      <c r="CA114" s="878" t="s">
        <v>940</v>
      </c>
      <c r="CB114" s="1201">
        <v>126</v>
      </c>
    </row>
    <row r="115" spans="2:80" ht="14.25" hidden="1" customHeight="1" thickBot="1">
      <c r="B115" s="363"/>
      <c r="C115" s="1207"/>
      <c r="D115" s="365"/>
      <c r="E115" s="366"/>
      <c r="F115" s="1208"/>
      <c r="G115" s="1175"/>
      <c r="H115" s="1209"/>
      <c r="I115" s="1210"/>
      <c r="J115" s="1211"/>
      <c r="K115" s="1211"/>
      <c r="L115" s="1211"/>
      <c r="M115" s="1211"/>
      <c r="N115" s="1211"/>
      <c r="O115" s="1211"/>
      <c r="P115" s="1211"/>
      <c r="Q115" s="1212"/>
      <c r="R115" s="1213"/>
      <c r="S115" s="368"/>
      <c r="T115" s="369"/>
      <c r="U115" s="369"/>
      <c r="V115" s="369"/>
      <c r="W115" s="109"/>
      <c r="X115" s="336">
        <f>スコア!M120</f>
        <v>0</v>
      </c>
      <c r="Y115" s="370"/>
      <c r="Z115" s="320">
        <f>スコア!O120</f>
        <v>0</v>
      </c>
      <c r="AA115" s="371">
        <f t="shared" si="36"/>
        <v>0</v>
      </c>
      <c r="AB115" s="190"/>
      <c r="AC115" s="116"/>
      <c r="AD115" s="115"/>
      <c r="AE115" s="116"/>
      <c r="AG115" s="261"/>
      <c r="AH115" s="177">
        <f>重み!D115</f>
        <v>0</v>
      </c>
      <c r="AI115" s="261"/>
      <c r="AJ115" s="177">
        <f>重み!E115</f>
        <v>0</v>
      </c>
      <c r="AK115" s="166"/>
      <c r="AL115" s="116"/>
      <c r="AM115" s="145">
        <f>重み!M115</f>
        <v>0</v>
      </c>
      <c r="AN115" s="130"/>
      <c r="AO115" s="145">
        <f>重み!N115</f>
        <v>0</v>
      </c>
      <c r="BR115" s="879"/>
      <c r="BS115" s="880"/>
      <c r="BT115" s="881"/>
      <c r="BU115" s="882"/>
      <c r="BV115" s="1236"/>
      <c r="BW115" s="883"/>
      <c r="BX115" s="882"/>
      <c r="BY115" s="884"/>
      <c r="BZ115" s="885"/>
      <c r="CA115" s="886"/>
      <c r="CB115" s="1209"/>
    </row>
    <row r="116" spans="2:80" ht="16.5" thickBot="1">
      <c r="B116" s="372" t="s">
        <v>281</v>
      </c>
      <c r="C116" s="1214"/>
      <c r="D116" s="1214"/>
      <c r="E116" s="1214"/>
      <c r="F116" s="1215"/>
      <c r="G116" s="1175"/>
      <c r="H116" s="1216"/>
      <c r="I116" s="809"/>
      <c r="J116" s="810"/>
      <c r="K116" s="810"/>
      <c r="L116" s="810"/>
      <c r="M116" s="810"/>
      <c r="N116" s="810"/>
      <c r="O116" s="810"/>
      <c r="P116" s="810"/>
      <c r="Q116" s="811"/>
      <c r="R116" s="812"/>
      <c r="S116" s="375"/>
      <c r="T116" s="376"/>
      <c r="U116" s="376"/>
      <c r="V116" s="376"/>
      <c r="W116" s="377"/>
      <c r="X116" s="378">
        <f>スコア!M121</f>
        <v>0</v>
      </c>
      <c r="Y116" s="379"/>
      <c r="Z116" s="380">
        <f>スコア!O121</f>
        <v>0</v>
      </c>
      <c r="AA116" s="381">
        <f t="shared" si="36"/>
        <v>0</v>
      </c>
      <c r="AB116" s="382">
        <f>ROUNDDOWN(AK116,1)</f>
        <v>2.8</v>
      </c>
      <c r="AC116" s="116"/>
      <c r="AD116" s="339"/>
      <c r="AE116" s="116"/>
      <c r="AG116" s="261"/>
      <c r="AH116" s="192">
        <f>重み!D116</f>
        <v>0</v>
      </c>
      <c r="AI116" s="261"/>
      <c r="AJ116" s="192"/>
      <c r="AK116" s="166">
        <f>AH117*AK117+AH140*AK140+AH159*AK159</f>
        <v>2.8042500000000001</v>
      </c>
      <c r="AL116" s="116"/>
      <c r="AM116" s="145">
        <f>重み!M116</f>
        <v>0</v>
      </c>
      <c r="AN116" s="130"/>
      <c r="AO116" s="145">
        <f>重み!N116</f>
        <v>0</v>
      </c>
      <c r="AQ116" s="704"/>
      <c r="AR116" s="704"/>
      <c r="AS116" s="704"/>
      <c r="AT116" s="704"/>
      <c r="AU116" s="704"/>
      <c r="AV116" s="704"/>
      <c r="AW116" s="704"/>
      <c r="AX116" s="704"/>
      <c r="AY116" s="704"/>
      <c r="AZ116" s="711"/>
      <c r="BA116" s="717"/>
      <c r="BB116" s="718"/>
      <c r="BC116" s="705" t="e">
        <f t="shared" ref="BC116:BC117" si="42">ROUNDDOWN(BE116,1)</f>
        <v>#REF!</v>
      </c>
      <c r="BE116" s="724" t="e">
        <f>BB117*BE117+BB140*BE140+BB159*BE159</f>
        <v>#REF!</v>
      </c>
      <c r="BR116" s="887"/>
      <c r="BS116" s="888"/>
      <c r="BT116" s="1169"/>
      <c r="BU116" s="1170"/>
      <c r="BV116" s="1237"/>
      <c r="BW116" s="1171"/>
      <c r="BX116" s="1172"/>
      <c r="BY116" s="889"/>
      <c r="BZ116" s="890"/>
      <c r="CA116" s="891"/>
      <c r="CB116" s="1216"/>
    </row>
    <row r="117" spans="2:80" ht="15.75" thickBot="1">
      <c r="B117" s="383" t="s">
        <v>282</v>
      </c>
      <c r="C117" s="168" t="s">
        <v>283</v>
      </c>
      <c r="D117" s="168"/>
      <c r="E117" s="168"/>
      <c r="F117" s="384"/>
      <c r="G117" s="1175"/>
      <c r="H117" s="1217"/>
      <c r="I117" s="804"/>
      <c r="J117" s="805"/>
      <c r="K117" s="805"/>
      <c r="L117" s="805"/>
      <c r="M117" s="805"/>
      <c r="N117" s="805"/>
      <c r="O117" s="805"/>
      <c r="P117" s="805"/>
      <c r="Q117" s="806"/>
      <c r="R117" s="807"/>
      <c r="S117" s="170"/>
      <c r="T117" s="171"/>
      <c r="U117" s="171"/>
      <c r="V117" s="171"/>
      <c r="W117" s="172"/>
      <c r="X117" s="385">
        <f>スコア!M122</f>
        <v>0</v>
      </c>
      <c r="Y117" s="173"/>
      <c r="Z117" s="174">
        <f>スコア!O122</f>
        <v>0</v>
      </c>
      <c r="AA117" s="175">
        <f t="shared" si="36"/>
        <v>0</v>
      </c>
      <c r="AB117" s="176">
        <f>ROUNDDOWN(AK117,1)</f>
        <v>2.8</v>
      </c>
      <c r="AC117" s="116"/>
      <c r="AD117" s="339"/>
      <c r="AE117" s="116"/>
      <c r="AG117" s="261"/>
      <c r="AH117" s="177">
        <f>重み!D117</f>
        <v>0.4</v>
      </c>
      <c r="AI117" s="261"/>
      <c r="AJ117" s="177"/>
      <c r="AK117" s="166">
        <f>AK118*AH118+AK119*AH119+AK124*AH124+AK133*AH133</f>
        <v>2.8000000000000003</v>
      </c>
      <c r="AL117" s="116"/>
      <c r="AM117" s="145">
        <f>重み!M117</f>
        <v>0.4</v>
      </c>
      <c r="AN117" s="130"/>
      <c r="AO117" s="145">
        <f>重み!N117</f>
        <v>0</v>
      </c>
      <c r="AQ117" s="706"/>
      <c r="AR117" s="706"/>
      <c r="AS117" s="706"/>
      <c r="AT117" s="706"/>
      <c r="AU117" s="706"/>
      <c r="AV117" s="706"/>
      <c r="AW117" s="706"/>
      <c r="AX117" s="706"/>
      <c r="AY117" s="706"/>
      <c r="AZ117" s="712"/>
      <c r="BA117" s="719"/>
      <c r="BB117" s="720">
        <f>Y117</f>
        <v>0</v>
      </c>
      <c r="BC117" s="176" t="e">
        <f t="shared" si="42"/>
        <v>#REF!</v>
      </c>
      <c r="BE117" s="724" t="e">
        <f>SUMPRODUCT(BB118:BB139,BE118:BE139)</f>
        <v>#REF!</v>
      </c>
      <c r="BR117" s="861"/>
      <c r="BS117" s="862"/>
      <c r="BT117" s="1148"/>
      <c r="BU117" s="1149"/>
      <c r="BV117" s="1234"/>
      <c r="BW117" s="1150"/>
      <c r="BX117" s="1151"/>
      <c r="BY117" s="863"/>
      <c r="BZ117" s="864"/>
      <c r="CA117" s="829"/>
      <c r="CB117" s="1217"/>
    </row>
    <row r="118" spans="2:80" ht="27.75" thickBot="1">
      <c r="B118" s="179">
        <v>1</v>
      </c>
      <c r="C118" s="181" t="s">
        <v>534</v>
      </c>
      <c r="D118" s="181"/>
      <c r="E118" s="181"/>
      <c r="F118" s="386"/>
      <c r="G118" s="1175"/>
      <c r="H118" s="1241">
        <f t="shared" ref="H118:H126" si="43">CB118-36</f>
        <v>95</v>
      </c>
      <c r="I118" s="1177" t="s">
        <v>741</v>
      </c>
      <c r="J118" s="1178" t="s">
        <v>741</v>
      </c>
      <c r="K118" s="1178" t="s">
        <v>741</v>
      </c>
      <c r="L118" s="1178" t="s">
        <v>741</v>
      </c>
      <c r="M118" s="1178" t="s">
        <v>741</v>
      </c>
      <c r="N118" s="1178" t="s">
        <v>741</v>
      </c>
      <c r="O118" s="1178" t="s">
        <v>741</v>
      </c>
      <c r="P118" s="1178" t="s">
        <v>741</v>
      </c>
      <c r="Q118" s="1179" t="s">
        <v>741</v>
      </c>
      <c r="R118" s="1180" t="s">
        <v>713</v>
      </c>
      <c r="S118" s="1312"/>
      <c r="T118" s="1313"/>
      <c r="U118" s="1313"/>
      <c r="V118" s="1313"/>
      <c r="W118" s="1314"/>
      <c r="X118" s="387">
        <f>スコア!M123</f>
        <v>2</v>
      </c>
      <c r="Y118" s="319"/>
      <c r="Z118" s="679">
        <f>スコア!O123</f>
        <v>0</v>
      </c>
      <c r="AA118" s="189">
        <f t="shared" si="36"/>
        <v>0</v>
      </c>
      <c r="AB118" s="190">
        <f>ROUNDDOWN(AK118,1)</f>
        <v>2</v>
      </c>
      <c r="AC118" s="116"/>
      <c r="AD118" s="284" t="e">
        <f>#REF!</f>
        <v>#REF!</v>
      </c>
      <c r="AE118" s="116"/>
      <c r="AG118" s="216">
        <f>X118</f>
        <v>2</v>
      </c>
      <c r="AH118" s="192">
        <f>重み!D118</f>
        <v>0.2</v>
      </c>
      <c r="AI118" s="261"/>
      <c r="AJ118" s="192">
        <f>重み!E118</f>
        <v>0</v>
      </c>
      <c r="AK118" s="166">
        <f>IF(AI118=0,AG118,AG118*AM$6+AI118*AO$6)</f>
        <v>2</v>
      </c>
      <c r="AL118" s="116"/>
      <c r="AM118" s="145">
        <f>重み!M118</f>
        <v>0.2</v>
      </c>
      <c r="AN118" s="130"/>
      <c r="AO118" s="145">
        <f>重み!N118</f>
        <v>0</v>
      </c>
      <c r="AQ118" s="728"/>
      <c r="AR118" s="728"/>
      <c r="AS118" s="728"/>
      <c r="AT118" s="728"/>
      <c r="AU118" s="728"/>
      <c r="AV118" s="728"/>
      <c r="AW118" s="728"/>
      <c r="AX118" s="728"/>
      <c r="AY118" s="728"/>
      <c r="AZ118" s="728"/>
      <c r="BA118" s="725" t="e">
        <f t="shared" ref="BA118:BA133" si="44">ROUNDDOWN(BE118,1)</f>
        <v>#REF!</v>
      </c>
      <c r="BB118" s="430">
        <f>Y118</f>
        <v>0</v>
      </c>
      <c r="BC118" s="240"/>
      <c r="BE118" s="758" t="e">
        <f>AD118</f>
        <v>#REF!</v>
      </c>
      <c r="BG118" s="723">
        <f>SUMPRODUCT($BH$7:$BQ$7,BH118:BQ118)</f>
        <v>0</v>
      </c>
      <c r="BH118" s="709">
        <f t="shared" ref="BH118:BQ119" si="45">IF(AQ118&gt;0,1,0)</f>
        <v>0</v>
      </c>
      <c r="BI118" s="709">
        <f t="shared" si="45"/>
        <v>0</v>
      </c>
      <c r="BJ118" s="709">
        <f t="shared" si="45"/>
        <v>0</v>
      </c>
      <c r="BK118" s="709">
        <f t="shared" si="45"/>
        <v>0</v>
      </c>
      <c r="BL118" s="709">
        <f t="shared" si="45"/>
        <v>0</v>
      </c>
      <c r="BM118" s="709">
        <f t="shared" si="45"/>
        <v>0</v>
      </c>
      <c r="BN118" s="709">
        <f t="shared" si="45"/>
        <v>0</v>
      </c>
      <c r="BO118" s="709">
        <f t="shared" si="45"/>
        <v>0</v>
      </c>
      <c r="BP118" s="709">
        <f t="shared" si="45"/>
        <v>0</v>
      </c>
      <c r="BQ118" s="709">
        <f t="shared" si="45"/>
        <v>0</v>
      </c>
      <c r="BR118" s="892"/>
      <c r="BS118" s="841"/>
      <c r="BT118" s="1248" t="s">
        <v>941</v>
      </c>
      <c r="BU118" s="843"/>
      <c r="BV118" s="1230" t="s">
        <v>791</v>
      </c>
      <c r="BW118" s="844" t="s">
        <v>1081</v>
      </c>
      <c r="BX118" s="843"/>
      <c r="BY118" s="1245" t="s">
        <v>1075</v>
      </c>
      <c r="BZ118" s="846" t="str">
        <f>BV118</f>
        <v>◎</v>
      </c>
      <c r="CA118" s="847" t="s">
        <v>942</v>
      </c>
      <c r="CB118" s="1176">
        <v>131</v>
      </c>
    </row>
    <row r="119" spans="2:80" ht="27.75" thickBot="1">
      <c r="B119" s="388">
        <v>2</v>
      </c>
      <c r="C119" s="232" t="s">
        <v>284</v>
      </c>
      <c r="D119" s="232"/>
      <c r="E119" s="232"/>
      <c r="F119" s="389"/>
      <c r="G119" s="1175"/>
      <c r="H119" s="1241">
        <f t="shared" si="43"/>
        <v>98</v>
      </c>
      <c r="I119" s="1177" t="s">
        <v>741</v>
      </c>
      <c r="J119" s="1178" t="s">
        <v>741</v>
      </c>
      <c r="K119" s="1178" t="s">
        <v>741</v>
      </c>
      <c r="L119" s="1178" t="s">
        <v>741</v>
      </c>
      <c r="M119" s="1178" t="s">
        <v>741</v>
      </c>
      <c r="N119" s="1178" t="s">
        <v>741</v>
      </c>
      <c r="O119" s="1178" t="s">
        <v>741</v>
      </c>
      <c r="P119" s="1178" t="s">
        <v>741</v>
      </c>
      <c r="Q119" s="1179" t="s">
        <v>741</v>
      </c>
      <c r="R119" s="1180" t="s">
        <v>713</v>
      </c>
      <c r="S119" s="1302"/>
      <c r="T119" s="1303"/>
      <c r="U119" s="1303"/>
      <c r="V119" s="1303"/>
      <c r="W119" s="1305"/>
      <c r="X119" s="419">
        <f>スコア!M124</f>
        <v>3</v>
      </c>
      <c r="Y119" s="354"/>
      <c r="Z119" s="237">
        <f>スコア!O124</f>
        <v>0</v>
      </c>
      <c r="AA119" s="239">
        <f t="shared" si="36"/>
        <v>0</v>
      </c>
      <c r="AB119" s="240">
        <f>ROUNDDOWN(AK119,1)</f>
        <v>3</v>
      </c>
      <c r="AC119" s="116"/>
      <c r="AD119" s="321"/>
      <c r="AE119" s="116"/>
      <c r="AG119" s="191">
        <f>AG120*AH120+AG121*AH121</f>
        <v>3</v>
      </c>
      <c r="AH119" s="192">
        <f>重み!D119</f>
        <v>0.1</v>
      </c>
      <c r="AI119" s="191">
        <f>AI120*AJ120+AI121*AJ121</f>
        <v>0</v>
      </c>
      <c r="AJ119" s="192">
        <f>重み!E119</f>
        <v>0</v>
      </c>
      <c r="AK119" s="166">
        <f>IF(AI119=0,AG119,IF(AG119=0,AI119,AG119*AM$6+AI119*AO$6))</f>
        <v>3</v>
      </c>
      <c r="AL119" s="116"/>
      <c r="AM119" s="145">
        <f>重み!M119</f>
        <v>0.1</v>
      </c>
      <c r="AN119" s="130"/>
      <c r="AO119" s="145">
        <f>重み!N119</f>
        <v>0</v>
      </c>
      <c r="AQ119" s="728">
        <v>3</v>
      </c>
      <c r="AR119" s="728"/>
      <c r="AS119" s="728"/>
      <c r="AT119" s="728"/>
      <c r="AU119" s="728"/>
      <c r="AV119" s="728">
        <v>3</v>
      </c>
      <c r="AW119" s="728"/>
      <c r="AX119" s="728"/>
      <c r="AY119" s="728"/>
      <c r="AZ119" s="728"/>
      <c r="BA119" s="725">
        <f t="shared" si="44"/>
        <v>3</v>
      </c>
      <c r="BB119" s="430">
        <f>Y119</f>
        <v>0</v>
      </c>
      <c r="BC119" s="240"/>
      <c r="BE119" s="724">
        <f>SUMPRODUCT($BH$7:$BQ$7,AQ119:AZ119)/BG119</f>
        <v>3</v>
      </c>
      <c r="BG119" s="723">
        <f>SUMPRODUCT($BH$7:$BQ$7,BH119:BQ119)</f>
        <v>1</v>
      </c>
      <c r="BH119" s="709">
        <f t="shared" si="45"/>
        <v>1</v>
      </c>
      <c r="BI119" s="709">
        <f t="shared" si="45"/>
        <v>0</v>
      </c>
      <c r="BJ119" s="709">
        <f t="shared" si="45"/>
        <v>0</v>
      </c>
      <c r="BK119" s="709">
        <f t="shared" si="45"/>
        <v>0</v>
      </c>
      <c r="BL119" s="709">
        <f t="shared" si="45"/>
        <v>0</v>
      </c>
      <c r="BM119" s="709">
        <f t="shared" si="45"/>
        <v>1</v>
      </c>
      <c r="BN119" s="709">
        <f t="shared" si="45"/>
        <v>0</v>
      </c>
      <c r="BO119" s="709">
        <f t="shared" si="45"/>
        <v>0</v>
      </c>
      <c r="BP119" s="709">
        <f t="shared" si="45"/>
        <v>0</v>
      </c>
      <c r="BQ119" s="709">
        <f t="shared" si="45"/>
        <v>0</v>
      </c>
      <c r="BR119" s="830"/>
      <c r="BS119" s="831"/>
      <c r="BT119" s="1248" t="s">
        <v>1076</v>
      </c>
      <c r="BU119" s="908"/>
      <c r="BV119" s="1246" t="s">
        <v>1079</v>
      </c>
      <c r="BW119" s="1247" t="s">
        <v>1077</v>
      </c>
      <c r="BX119" s="908"/>
      <c r="BY119" s="1245" t="s">
        <v>1078</v>
      </c>
      <c r="BZ119" s="1242" t="str">
        <f>BV119</f>
        <v>★</v>
      </c>
      <c r="CA119" s="1243" t="s">
        <v>945</v>
      </c>
      <c r="CB119" s="1176">
        <v>134</v>
      </c>
    </row>
    <row r="120" spans="2:80" ht="14.25" hidden="1" customHeight="1" thickBot="1">
      <c r="B120" s="392"/>
      <c r="C120" s="230"/>
      <c r="D120" s="232"/>
      <c r="E120" s="232"/>
      <c r="F120" s="389"/>
      <c r="G120" s="1175"/>
      <c r="H120" s="1241">
        <f t="shared" si="43"/>
        <v>-36</v>
      </c>
      <c r="I120" s="793"/>
      <c r="J120" s="794"/>
      <c r="K120" s="794"/>
      <c r="L120" s="794"/>
      <c r="M120" s="794"/>
      <c r="N120" s="794"/>
      <c r="O120" s="794"/>
      <c r="P120" s="794"/>
      <c r="Q120" s="795"/>
      <c r="R120" s="796"/>
      <c r="S120" s="1302"/>
      <c r="T120" s="1303"/>
      <c r="U120" s="1303"/>
      <c r="V120" s="1303"/>
      <c r="W120" s="1305"/>
      <c r="X120" s="212">
        <f>スコア!M125</f>
        <v>3</v>
      </c>
      <c r="Y120" s="213"/>
      <c r="Z120" s="336">
        <f>スコア!O125</f>
        <v>0</v>
      </c>
      <c r="AA120" s="189">
        <f t="shared" si="36"/>
        <v>0</v>
      </c>
      <c r="AB120" s="205"/>
      <c r="AC120" s="116"/>
      <c r="AD120" s="284" t="e">
        <f>#REF!</f>
        <v>#REF!</v>
      </c>
      <c r="AE120" s="116"/>
      <c r="AG120" s="280">
        <f>X120</f>
        <v>3</v>
      </c>
      <c r="AH120" s="192">
        <f>重み!D120</f>
        <v>0</v>
      </c>
      <c r="AI120" s="261"/>
      <c r="AJ120" s="192">
        <f>重み!E120</f>
        <v>0</v>
      </c>
      <c r="AK120" s="166"/>
      <c r="AL120" s="116"/>
      <c r="AM120" s="145">
        <f>重み!M120</f>
        <v>0</v>
      </c>
      <c r="AN120" s="130"/>
      <c r="AO120" s="145">
        <f>重み!N120</f>
        <v>0</v>
      </c>
      <c r="BA120" s="757">
        <f t="shared" si="44"/>
        <v>0</v>
      </c>
      <c r="BR120" s="848"/>
      <c r="BS120" s="849"/>
      <c r="BT120" s="1168"/>
      <c r="BU120" s="1157"/>
      <c r="BV120" s="1231"/>
      <c r="BW120" s="1158"/>
      <c r="BX120" s="1159"/>
      <c r="BY120" s="850"/>
      <c r="BZ120" s="851"/>
      <c r="CA120" s="852"/>
      <c r="CB120" s="808"/>
    </row>
    <row r="121" spans="2:80" ht="14.25" hidden="1" customHeight="1" thickBot="1">
      <c r="B121" s="392"/>
      <c r="C121" s="230"/>
      <c r="D121" s="341" t="s">
        <v>709</v>
      </c>
      <c r="E121" s="232"/>
      <c r="F121" s="389"/>
      <c r="G121" s="1175"/>
      <c r="H121" s="1241">
        <f t="shared" si="43"/>
        <v>-36</v>
      </c>
      <c r="I121" s="793"/>
      <c r="J121" s="794"/>
      <c r="K121" s="794"/>
      <c r="L121" s="794"/>
      <c r="M121" s="794"/>
      <c r="N121" s="794"/>
      <c r="O121" s="794"/>
      <c r="P121" s="794"/>
      <c r="Q121" s="795"/>
      <c r="R121" s="796"/>
      <c r="S121" s="1302"/>
      <c r="T121" s="1303"/>
      <c r="U121" s="1303"/>
      <c r="V121" s="1303"/>
      <c r="W121" s="1305"/>
      <c r="X121" s="419">
        <f>スコア!M126</f>
        <v>3</v>
      </c>
      <c r="Y121" s="213"/>
      <c r="Z121" s="336">
        <f>スコア!O126</f>
        <v>0</v>
      </c>
      <c r="AA121" s="189">
        <f t="shared" si="36"/>
        <v>0</v>
      </c>
      <c r="AB121" s="190"/>
      <c r="AC121" s="116"/>
      <c r="AD121" s="687" t="e">
        <f>#REF!</f>
        <v>#REF!</v>
      </c>
      <c r="AE121" s="116"/>
      <c r="AG121" s="280">
        <f>X121</f>
        <v>3</v>
      </c>
      <c r="AH121" s="192">
        <f>重み!D121</f>
        <v>1</v>
      </c>
      <c r="AI121" s="191">
        <f>AI122*AJ122+AI123*AJ123</f>
        <v>0</v>
      </c>
      <c r="AJ121" s="192">
        <f>重み!E121</f>
        <v>0</v>
      </c>
      <c r="AK121" s="166"/>
      <c r="AL121" s="116"/>
      <c r="AM121" s="145">
        <f>重み!M121</f>
        <v>1</v>
      </c>
      <c r="AN121" s="130"/>
      <c r="AO121" s="145">
        <f>重み!N121</f>
        <v>0</v>
      </c>
      <c r="BA121" s="757">
        <f t="shared" si="44"/>
        <v>0</v>
      </c>
      <c r="BR121" s="848"/>
      <c r="BS121" s="849"/>
      <c r="BT121" s="1168"/>
      <c r="BU121" s="1157"/>
      <c r="BV121" s="1231"/>
      <c r="BW121" s="1158"/>
      <c r="BX121" s="1159"/>
      <c r="BY121" s="850"/>
      <c r="BZ121" s="851"/>
      <c r="CA121" s="852"/>
      <c r="CB121" s="808"/>
    </row>
    <row r="122" spans="2:80" ht="27.75" hidden="1" customHeight="1" thickBot="1">
      <c r="B122" s="392"/>
      <c r="C122" s="394"/>
      <c r="D122" s="341"/>
      <c r="E122" s="232"/>
      <c r="F122" s="389"/>
      <c r="G122" s="1175"/>
      <c r="H122" s="1241" t="e">
        <f t="shared" si="43"/>
        <v>#VALUE!</v>
      </c>
      <c r="I122" s="1177" t="s">
        <v>741</v>
      </c>
      <c r="J122" s="1178" t="s">
        <v>741</v>
      </c>
      <c r="K122" s="1178" t="s">
        <v>741</v>
      </c>
      <c r="L122" s="1178" t="s">
        <v>741</v>
      </c>
      <c r="M122" s="1178" t="s">
        <v>741</v>
      </c>
      <c r="N122" s="1178" t="s">
        <v>741</v>
      </c>
      <c r="O122" s="1178" t="s">
        <v>741</v>
      </c>
      <c r="P122" s="1178" t="s">
        <v>741</v>
      </c>
      <c r="Q122" s="1179" t="s">
        <v>741</v>
      </c>
      <c r="R122" s="1180" t="s">
        <v>713</v>
      </c>
      <c r="S122" s="1302"/>
      <c r="T122" s="1303"/>
      <c r="U122" s="1303"/>
      <c r="V122" s="1303"/>
      <c r="W122" s="1305"/>
      <c r="X122" s="350">
        <f>スコア!M127</f>
        <v>0</v>
      </c>
      <c r="Y122" s="213"/>
      <c r="Z122" s="336">
        <f>スコア!O127</f>
        <v>0</v>
      </c>
      <c r="AA122" s="189">
        <f t="shared" si="36"/>
        <v>0</v>
      </c>
      <c r="AB122" s="190"/>
      <c r="AC122" s="116"/>
      <c r="AE122" s="116"/>
      <c r="AG122" s="216">
        <f>X122</f>
        <v>0</v>
      </c>
      <c r="AH122" s="192">
        <f>重み!D122</f>
        <v>0</v>
      </c>
      <c r="AI122" s="261"/>
      <c r="AJ122" s="192">
        <f>重み!E122</f>
        <v>0</v>
      </c>
      <c r="AK122" s="166"/>
      <c r="AL122" s="116"/>
      <c r="AM122" s="145">
        <f>重み!M122</f>
        <v>0</v>
      </c>
      <c r="AN122" s="130"/>
      <c r="AO122" s="145">
        <f>重み!N122</f>
        <v>0</v>
      </c>
      <c r="BA122" s="757">
        <f t="shared" si="44"/>
        <v>0</v>
      </c>
      <c r="BR122" s="840">
        <v>0</v>
      </c>
      <c r="BS122" s="841"/>
      <c r="BT122" s="842" t="s">
        <v>799</v>
      </c>
      <c r="BU122" s="843"/>
      <c r="BV122" s="1246" t="s">
        <v>761</v>
      </c>
      <c r="BW122" s="1247" t="s">
        <v>943</v>
      </c>
      <c r="BX122" s="843"/>
      <c r="BY122" s="1245" t="s">
        <v>944</v>
      </c>
      <c r="BZ122" s="1244" t="str">
        <f t="shared" ref="BZ122:BZ132" si="46">BV122</f>
        <v>★</v>
      </c>
      <c r="CA122" s="1335" t="s">
        <v>945</v>
      </c>
      <c r="CB122" s="1176" t="s">
        <v>743</v>
      </c>
    </row>
    <row r="123" spans="2:80" ht="27.75" hidden="1" customHeight="1" thickBot="1">
      <c r="B123" s="396"/>
      <c r="C123" s="394"/>
      <c r="D123" s="341"/>
      <c r="E123" s="232"/>
      <c r="F123" s="389"/>
      <c r="G123" s="1175"/>
      <c r="H123" s="1241" t="e">
        <f t="shared" si="43"/>
        <v>#VALUE!</v>
      </c>
      <c r="I123" s="1177" t="s">
        <v>741</v>
      </c>
      <c r="J123" s="1178" t="s">
        <v>741</v>
      </c>
      <c r="K123" s="1178" t="s">
        <v>741</v>
      </c>
      <c r="L123" s="1178" t="s">
        <v>741</v>
      </c>
      <c r="M123" s="1178" t="s">
        <v>741</v>
      </c>
      <c r="N123" s="1178" t="s">
        <v>741</v>
      </c>
      <c r="O123" s="1178" t="s">
        <v>741</v>
      </c>
      <c r="P123" s="1178" t="s">
        <v>741</v>
      </c>
      <c r="Q123" s="1179" t="s">
        <v>741</v>
      </c>
      <c r="R123" s="1180" t="s">
        <v>713</v>
      </c>
      <c r="S123" s="1302"/>
      <c r="T123" s="1303"/>
      <c r="U123" s="1303"/>
      <c r="V123" s="1303"/>
      <c r="W123" s="1305"/>
      <c r="X123" s="231">
        <f>スコア!M128</f>
        <v>0</v>
      </c>
      <c r="Y123" s="213"/>
      <c r="Z123" s="332">
        <f>スコア!O128</f>
        <v>0</v>
      </c>
      <c r="AA123" s="189">
        <f t="shared" si="36"/>
        <v>0</v>
      </c>
      <c r="AB123" s="311"/>
      <c r="AC123" s="116"/>
      <c r="AE123" s="116"/>
      <c r="AG123" s="216">
        <f>X123</f>
        <v>0</v>
      </c>
      <c r="AH123" s="192">
        <f>重み!D123</f>
        <v>0</v>
      </c>
      <c r="AI123" s="261"/>
      <c r="AJ123" s="192">
        <f>重み!E123</f>
        <v>0</v>
      </c>
      <c r="AK123" s="166"/>
      <c r="AL123" s="116"/>
      <c r="AM123" s="145">
        <f>重み!M123</f>
        <v>0</v>
      </c>
      <c r="AN123" s="130"/>
      <c r="AO123" s="145">
        <f>重み!N123</f>
        <v>0</v>
      </c>
      <c r="BA123" s="757">
        <f t="shared" si="44"/>
        <v>0</v>
      </c>
      <c r="BR123" s="840">
        <v>0</v>
      </c>
      <c r="BS123" s="841"/>
      <c r="BT123" s="842" t="s">
        <v>946</v>
      </c>
      <c r="BU123" s="843"/>
      <c r="BV123" s="1246" t="s">
        <v>761</v>
      </c>
      <c r="BW123" s="1247"/>
      <c r="BX123" s="843"/>
      <c r="BY123" s="1245" t="s">
        <v>947</v>
      </c>
      <c r="BZ123" s="1244" t="str">
        <f t="shared" si="46"/>
        <v>★</v>
      </c>
      <c r="CA123" s="1336"/>
      <c r="CB123" s="1176" t="s">
        <v>744</v>
      </c>
    </row>
    <row r="124" spans="2:80" ht="27.75" thickBot="1">
      <c r="B124" s="388">
        <v>3</v>
      </c>
      <c r="C124" s="232" t="s">
        <v>289</v>
      </c>
      <c r="D124" s="232"/>
      <c r="E124" s="232"/>
      <c r="F124" s="389"/>
      <c r="G124" s="1175"/>
      <c r="H124" s="1241">
        <f t="shared" si="43"/>
        <v>101</v>
      </c>
      <c r="I124" s="1177" t="s">
        <v>741</v>
      </c>
      <c r="J124" s="1178" t="s">
        <v>741</v>
      </c>
      <c r="K124" s="1178" t="s">
        <v>741</v>
      </c>
      <c r="L124" s="1178" t="s">
        <v>741</v>
      </c>
      <c r="M124" s="1178" t="s">
        <v>741</v>
      </c>
      <c r="N124" s="1178" t="s">
        <v>741</v>
      </c>
      <c r="O124" s="1178" t="s">
        <v>741</v>
      </c>
      <c r="P124" s="1178" t="s">
        <v>741</v>
      </c>
      <c r="Q124" s="1179" t="s">
        <v>741</v>
      </c>
      <c r="R124" s="1180" t="s">
        <v>713</v>
      </c>
      <c r="S124" s="682" t="s">
        <v>316</v>
      </c>
      <c r="T124" s="683" t="s">
        <v>474</v>
      </c>
      <c r="U124" s="684" t="e">
        <f>#REF!</f>
        <v>#REF!</v>
      </c>
      <c r="V124" s="683" t="s">
        <v>315</v>
      </c>
      <c r="W124" s="684" t="e">
        <f>#REF!</f>
        <v>#REF!</v>
      </c>
      <c r="X124" s="272">
        <f>スコア!M129</f>
        <v>3</v>
      </c>
      <c r="Y124" s="354"/>
      <c r="Z124" s="338">
        <f>スコア!O129</f>
        <v>0</v>
      </c>
      <c r="AA124" s="239">
        <f t="shared" si="36"/>
        <v>0</v>
      </c>
      <c r="AB124" s="240">
        <f>ROUNDDOWN(AK124,1)</f>
        <v>3</v>
      </c>
      <c r="AC124" s="116"/>
      <c r="AD124" s="284" t="e">
        <f>#REF!</f>
        <v>#REF!</v>
      </c>
      <c r="AE124" s="116"/>
      <c r="AG124" s="216">
        <f>X124</f>
        <v>3</v>
      </c>
      <c r="AH124" s="192">
        <f>重み!D124</f>
        <v>0.5</v>
      </c>
      <c r="AI124" s="191">
        <f>AI125*AJ125+AI126*AJ126</f>
        <v>0</v>
      </c>
      <c r="AJ124" s="192">
        <f>重み!F124</f>
        <v>0</v>
      </c>
      <c r="AK124" s="166">
        <f>IF(AI124=0,AG124,AG124*AM$6+AI124*AO$6)</f>
        <v>3</v>
      </c>
      <c r="AL124" s="116"/>
      <c r="AM124" s="145">
        <f>重み!M124</f>
        <v>0.5</v>
      </c>
      <c r="AN124" s="130"/>
      <c r="AO124" s="145">
        <f>重み!N124</f>
        <v>0</v>
      </c>
      <c r="AQ124" s="728"/>
      <c r="AR124" s="728"/>
      <c r="AS124" s="728"/>
      <c r="AT124" s="728"/>
      <c r="AU124" s="728"/>
      <c r="AV124" s="728"/>
      <c r="AW124" s="728"/>
      <c r="AX124" s="728"/>
      <c r="AY124" s="728"/>
      <c r="AZ124" s="728"/>
      <c r="BA124" s="725" t="e">
        <f t="shared" si="44"/>
        <v>#REF!</v>
      </c>
      <c r="BB124" s="430">
        <f>Y124</f>
        <v>0</v>
      </c>
      <c r="BC124" s="240"/>
      <c r="BE124" s="758" t="e">
        <f>AD124</f>
        <v>#REF!</v>
      </c>
      <c r="BG124" s="723">
        <f>SUMPRODUCT($BH$7:$BQ$7,BH124:BQ124)</f>
        <v>0</v>
      </c>
      <c r="BH124" s="709">
        <f t="shared" ref="BH124:BQ124" si="47">IF(AQ124&gt;0,1,0)</f>
        <v>0</v>
      </c>
      <c r="BI124" s="709">
        <f t="shared" si="47"/>
        <v>0</v>
      </c>
      <c r="BJ124" s="709">
        <f t="shared" si="47"/>
        <v>0</v>
      </c>
      <c r="BK124" s="709">
        <f t="shared" si="47"/>
        <v>0</v>
      </c>
      <c r="BL124" s="709">
        <f t="shared" si="47"/>
        <v>0</v>
      </c>
      <c r="BM124" s="709">
        <f t="shared" si="47"/>
        <v>0</v>
      </c>
      <c r="BN124" s="709">
        <f t="shared" si="47"/>
        <v>0</v>
      </c>
      <c r="BO124" s="709">
        <f t="shared" si="47"/>
        <v>0</v>
      </c>
      <c r="BP124" s="709">
        <f t="shared" si="47"/>
        <v>0</v>
      </c>
      <c r="BQ124" s="709">
        <f t="shared" si="47"/>
        <v>0</v>
      </c>
      <c r="BR124" s="892"/>
      <c r="BS124" s="841"/>
      <c r="BT124" s="842" t="s">
        <v>948</v>
      </c>
      <c r="BU124" s="843"/>
      <c r="BV124" s="1246" t="s">
        <v>791</v>
      </c>
      <c r="BW124" s="1247" t="s">
        <v>1082</v>
      </c>
      <c r="BX124" s="908"/>
      <c r="BY124" s="1245" t="s">
        <v>1080</v>
      </c>
      <c r="BZ124" s="1242" t="str">
        <f t="shared" si="46"/>
        <v>◎</v>
      </c>
      <c r="CA124" s="1243" t="s">
        <v>949</v>
      </c>
      <c r="CB124" s="1176">
        <v>137</v>
      </c>
    </row>
    <row r="125" spans="2:80" hidden="1">
      <c r="B125" s="392"/>
      <c r="C125" s="646"/>
      <c r="D125" s="341" t="s">
        <v>711</v>
      </c>
      <c r="E125" s="232"/>
      <c r="F125" s="389"/>
      <c r="G125" s="1175"/>
      <c r="H125" s="1241">
        <f t="shared" si="43"/>
        <v>101</v>
      </c>
      <c r="I125" s="1218" t="s">
        <v>741</v>
      </c>
      <c r="J125" s="1219" t="s">
        <v>741</v>
      </c>
      <c r="K125" s="1219" t="s">
        <v>741</v>
      </c>
      <c r="L125" s="1219" t="s">
        <v>741</v>
      </c>
      <c r="M125" s="1219" t="s">
        <v>741</v>
      </c>
      <c r="N125" s="1219" t="s">
        <v>741</v>
      </c>
      <c r="O125" s="1219" t="s">
        <v>741</v>
      </c>
      <c r="P125" s="1219" t="s">
        <v>741</v>
      </c>
      <c r="Q125" s="1220" t="s">
        <v>713</v>
      </c>
      <c r="R125" s="1221" t="s">
        <v>555</v>
      </c>
      <c r="S125" s="1302"/>
      <c r="T125" s="1303"/>
      <c r="U125" s="1303"/>
      <c r="V125" s="1303"/>
      <c r="W125" s="1305"/>
      <c r="X125" s="212">
        <f>スコア!M130</f>
        <v>3</v>
      </c>
      <c r="Y125" s="213"/>
      <c r="Z125" s="336">
        <f>スコア!O130</f>
        <v>0</v>
      </c>
      <c r="AA125" s="189">
        <f t="shared" si="36"/>
        <v>0</v>
      </c>
      <c r="AB125" s="190"/>
      <c r="AC125" s="116"/>
      <c r="AD125" s="284" t="e">
        <f>#REF!</f>
        <v>#REF!</v>
      </c>
      <c r="AE125" s="116"/>
      <c r="AG125" s="280">
        <f t="shared" ref="AG125:AG132" si="48">X125</f>
        <v>3</v>
      </c>
      <c r="AH125" s="192">
        <f>重み!D125</f>
        <v>1</v>
      </c>
      <c r="AI125" s="261"/>
      <c r="AJ125" s="192">
        <f>重み!F125</f>
        <v>0</v>
      </c>
      <c r="AK125" s="166"/>
      <c r="AL125" s="116"/>
      <c r="AM125" s="145">
        <f>重み!M125</f>
        <v>1</v>
      </c>
      <c r="AN125" s="130"/>
      <c r="AO125" s="145">
        <f>重み!N125</f>
        <v>0</v>
      </c>
      <c r="BA125" s="757">
        <f t="shared" si="44"/>
        <v>0</v>
      </c>
      <c r="BR125" s="892"/>
      <c r="BS125" s="841"/>
      <c r="BT125" s="1173" t="s">
        <v>950</v>
      </c>
      <c r="BU125" s="893"/>
      <c r="BV125" s="1239" t="s">
        <v>950</v>
      </c>
      <c r="BW125" s="1174" t="s">
        <v>950</v>
      </c>
      <c r="BX125" s="893"/>
      <c r="BY125" s="1245" t="s">
        <v>713</v>
      </c>
      <c r="BZ125" s="846"/>
      <c r="CA125" s="847" t="s">
        <v>713</v>
      </c>
      <c r="CB125" s="1176">
        <v>137</v>
      </c>
    </row>
    <row r="126" spans="2:80" ht="14.25" hidden="1" thickBot="1">
      <c r="B126" s="392"/>
      <c r="C126" s="646"/>
      <c r="D126" s="341" t="s">
        <v>712</v>
      </c>
      <c r="E126" s="232"/>
      <c r="F126" s="389"/>
      <c r="G126" s="1175"/>
      <c r="H126" s="1241">
        <f t="shared" si="43"/>
        <v>105</v>
      </c>
      <c r="I126" s="1218" t="s">
        <v>713</v>
      </c>
      <c r="J126" s="1219" t="s">
        <v>713</v>
      </c>
      <c r="K126" s="1219" t="s">
        <v>713</v>
      </c>
      <c r="L126" s="1219" t="s">
        <v>713</v>
      </c>
      <c r="M126" s="1219" t="s">
        <v>713</v>
      </c>
      <c r="N126" s="1219" t="s">
        <v>713</v>
      </c>
      <c r="O126" s="1219" t="s">
        <v>713</v>
      </c>
      <c r="P126" s="1219" t="s">
        <v>713</v>
      </c>
      <c r="Q126" s="1220" t="s">
        <v>741</v>
      </c>
      <c r="R126" s="1221" t="s">
        <v>555</v>
      </c>
      <c r="S126" s="1302"/>
      <c r="T126" s="1303"/>
      <c r="U126" s="1303"/>
      <c r="V126" s="1303"/>
      <c r="W126" s="1305"/>
      <c r="X126" s="219">
        <f>スコア!M131</f>
        <v>0</v>
      </c>
      <c r="Y126" s="213"/>
      <c r="Z126" s="336">
        <f>スコア!O131</f>
        <v>0</v>
      </c>
      <c r="AA126" s="189">
        <f t="shared" si="36"/>
        <v>0</v>
      </c>
      <c r="AB126" s="190"/>
      <c r="AC126" s="116"/>
      <c r="AD126" s="291" t="e">
        <f>#REF!</f>
        <v>#REF!</v>
      </c>
      <c r="AE126" s="116"/>
      <c r="AG126" s="280">
        <f t="shared" si="48"/>
        <v>0</v>
      </c>
      <c r="AH126" s="192">
        <f>重み!D126</f>
        <v>0</v>
      </c>
      <c r="AI126" s="261"/>
      <c r="AJ126" s="192">
        <f>重み!F126</f>
        <v>0</v>
      </c>
      <c r="AK126" s="166"/>
      <c r="AL126" s="116"/>
      <c r="AM126" s="145">
        <f>重み!M126</f>
        <v>0</v>
      </c>
      <c r="AN126" s="130"/>
      <c r="AO126" s="145">
        <f>重み!N126</f>
        <v>0</v>
      </c>
      <c r="BA126" s="757">
        <f t="shared" si="44"/>
        <v>0</v>
      </c>
      <c r="BR126" s="892"/>
      <c r="BS126" s="841"/>
      <c r="BT126" s="1173" t="s">
        <v>950</v>
      </c>
      <c r="BU126" s="893"/>
      <c r="BV126" s="1239" t="s">
        <v>950</v>
      </c>
      <c r="BW126" s="1174" t="s">
        <v>950</v>
      </c>
      <c r="BX126" s="893"/>
      <c r="BY126" s="1245" t="s">
        <v>713</v>
      </c>
      <c r="BZ126" s="846"/>
      <c r="CA126" s="847" t="s">
        <v>713</v>
      </c>
      <c r="CB126" s="1176">
        <v>141</v>
      </c>
    </row>
    <row r="127" spans="2:80" ht="14.25" hidden="1" customHeight="1" thickBot="1">
      <c r="B127" s="278"/>
      <c r="C127" s="401">
        <v>3.1</v>
      </c>
      <c r="D127" s="398" t="s">
        <v>290</v>
      </c>
      <c r="E127" s="275"/>
      <c r="F127" s="1183"/>
      <c r="G127" s="1175"/>
      <c r="H127" s="1176"/>
      <c r="I127" s="1177" t="s">
        <v>713</v>
      </c>
      <c r="J127" s="1178" t="s">
        <v>713</v>
      </c>
      <c r="K127" s="1178" t="s">
        <v>713</v>
      </c>
      <c r="L127" s="1178" t="s">
        <v>713</v>
      </c>
      <c r="M127" s="1178" t="s">
        <v>713</v>
      </c>
      <c r="N127" s="1178" t="s">
        <v>713</v>
      </c>
      <c r="O127" s="1178" t="s">
        <v>713</v>
      </c>
      <c r="P127" s="1178" t="s">
        <v>713</v>
      </c>
      <c r="Q127" s="1179" t="s">
        <v>713</v>
      </c>
      <c r="R127" s="1180" t="s">
        <v>713</v>
      </c>
      <c r="S127" s="1302"/>
      <c r="T127" s="1303"/>
      <c r="U127" s="1303"/>
      <c r="V127" s="1303"/>
      <c r="W127" s="1304"/>
      <c r="X127" s="212">
        <f>スコア!M132</f>
        <v>0</v>
      </c>
      <c r="Y127" s="213"/>
      <c r="Z127" s="336">
        <f>スコア!O132</f>
        <v>0</v>
      </c>
      <c r="AA127" s="189">
        <f t="shared" si="36"/>
        <v>0</v>
      </c>
      <c r="AB127" s="190"/>
      <c r="AC127" s="116"/>
      <c r="AD127" s="284" t="e">
        <f>#REF!</f>
        <v>#REF!</v>
      </c>
      <c r="AE127" s="116"/>
      <c r="AG127" s="280">
        <f t="shared" si="48"/>
        <v>0</v>
      </c>
      <c r="AH127" s="192">
        <f>重み!D127</f>
        <v>0</v>
      </c>
      <c r="AI127" s="261"/>
      <c r="AJ127" s="192">
        <f>重み!E127</f>
        <v>0</v>
      </c>
      <c r="AK127" s="166"/>
      <c r="AL127" s="116"/>
      <c r="AM127" s="145">
        <f>重み!M127</f>
        <v>0</v>
      </c>
      <c r="AN127" s="130"/>
      <c r="AO127" s="145">
        <f>重み!N127</f>
        <v>0</v>
      </c>
      <c r="BA127" s="757">
        <f t="shared" si="44"/>
        <v>0</v>
      </c>
      <c r="BR127" s="840"/>
      <c r="BS127" s="841"/>
      <c r="BT127" s="842">
        <v>120</v>
      </c>
      <c r="BU127" s="843"/>
      <c r="BV127" s="1230" t="s">
        <v>791</v>
      </c>
      <c r="BW127" s="844" t="s">
        <v>831</v>
      </c>
      <c r="BX127" s="843"/>
      <c r="BY127" s="845" t="s">
        <v>951</v>
      </c>
      <c r="BZ127" s="846" t="str">
        <f t="shared" si="46"/>
        <v>◎</v>
      </c>
      <c r="CA127" s="847" t="s">
        <v>949</v>
      </c>
      <c r="CB127" s="1176"/>
    </row>
    <row r="128" spans="2:80" ht="14.25" hidden="1" customHeight="1" thickBot="1">
      <c r="B128" s="278"/>
      <c r="C128" s="401">
        <v>3.2</v>
      </c>
      <c r="D128" s="398" t="s">
        <v>291</v>
      </c>
      <c r="E128" s="275"/>
      <c r="F128" s="1183"/>
      <c r="G128" s="1175"/>
      <c r="H128" s="1176"/>
      <c r="I128" s="1177" t="s">
        <v>713</v>
      </c>
      <c r="J128" s="1178" t="s">
        <v>713</v>
      </c>
      <c r="K128" s="1178" t="s">
        <v>713</v>
      </c>
      <c r="L128" s="1178" t="s">
        <v>713</v>
      </c>
      <c r="M128" s="1178" t="s">
        <v>713</v>
      </c>
      <c r="N128" s="1178" t="s">
        <v>713</v>
      </c>
      <c r="O128" s="1178" t="s">
        <v>713</v>
      </c>
      <c r="P128" s="1178" t="s">
        <v>713</v>
      </c>
      <c r="Q128" s="1179" t="s">
        <v>713</v>
      </c>
      <c r="R128" s="1180" t="s">
        <v>713</v>
      </c>
      <c r="S128" s="1302"/>
      <c r="T128" s="1303"/>
      <c r="U128" s="1303"/>
      <c r="V128" s="1303"/>
      <c r="W128" s="1304"/>
      <c r="X128" s="226">
        <f>スコア!M133</f>
        <v>0</v>
      </c>
      <c r="Y128" s="213"/>
      <c r="Z128" s="336">
        <f>スコア!O133</f>
        <v>0</v>
      </c>
      <c r="AA128" s="189">
        <f t="shared" si="36"/>
        <v>0</v>
      </c>
      <c r="AB128" s="190"/>
      <c r="AC128" s="116"/>
      <c r="AD128" s="402"/>
      <c r="AE128" s="402"/>
      <c r="AG128" s="280">
        <f t="shared" si="48"/>
        <v>0</v>
      </c>
      <c r="AH128" s="192">
        <f>重み!D128</f>
        <v>0</v>
      </c>
      <c r="AI128" s="261"/>
      <c r="AJ128" s="192">
        <f>重み!E128</f>
        <v>0</v>
      </c>
      <c r="AK128" s="166"/>
      <c r="AL128" s="116"/>
      <c r="AM128" s="145">
        <f>重み!M128</f>
        <v>0</v>
      </c>
      <c r="AN128" s="130"/>
      <c r="AO128" s="145">
        <f>重み!N128</f>
        <v>0</v>
      </c>
      <c r="BA128" s="757">
        <f t="shared" si="44"/>
        <v>0</v>
      </c>
      <c r="BR128" s="840"/>
      <c r="BS128" s="841"/>
      <c r="BT128" s="842">
        <v>0.4</v>
      </c>
      <c r="BU128" s="843"/>
      <c r="BV128" s="1230" t="s">
        <v>791</v>
      </c>
      <c r="BW128" s="844" t="s">
        <v>831</v>
      </c>
      <c r="BX128" s="843"/>
      <c r="BY128" s="845" t="s">
        <v>952</v>
      </c>
      <c r="BZ128" s="846" t="str">
        <f t="shared" si="46"/>
        <v>◎</v>
      </c>
      <c r="CA128" s="847" t="s">
        <v>949</v>
      </c>
      <c r="CB128" s="1176"/>
    </row>
    <row r="129" spans="2:80" ht="14.25" hidden="1" customHeight="1" thickBot="1">
      <c r="B129" s="278"/>
      <c r="C129" s="401">
        <v>3.3</v>
      </c>
      <c r="D129" s="398" t="s">
        <v>292</v>
      </c>
      <c r="E129" s="275"/>
      <c r="F129" s="1183"/>
      <c r="G129" s="1175"/>
      <c r="H129" s="1176"/>
      <c r="I129" s="1177" t="s">
        <v>713</v>
      </c>
      <c r="J129" s="1178" t="s">
        <v>713</v>
      </c>
      <c r="K129" s="1178" t="s">
        <v>713</v>
      </c>
      <c r="L129" s="1178" t="s">
        <v>713</v>
      </c>
      <c r="M129" s="1178" t="s">
        <v>713</v>
      </c>
      <c r="N129" s="1178" t="s">
        <v>713</v>
      </c>
      <c r="O129" s="1178" t="s">
        <v>713</v>
      </c>
      <c r="P129" s="1178" t="s">
        <v>713</v>
      </c>
      <c r="Q129" s="1179" t="s">
        <v>713</v>
      </c>
      <c r="R129" s="1180" t="s">
        <v>713</v>
      </c>
      <c r="S129" s="1302"/>
      <c r="T129" s="1303"/>
      <c r="U129" s="1303"/>
      <c r="V129" s="1303"/>
      <c r="W129" s="1304"/>
      <c r="X129" s="226">
        <f>スコア!M134</f>
        <v>0</v>
      </c>
      <c r="Y129" s="213"/>
      <c r="Z129" s="336">
        <f>スコア!O134</f>
        <v>0</v>
      </c>
      <c r="AA129" s="189">
        <f t="shared" si="36"/>
        <v>0</v>
      </c>
      <c r="AB129" s="190"/>
      <c r="AC129" s="116"/>
      <c r="AD129" s="291" t="e">
        <f>#REF!</f>
        <v>#REF!</v>
      </c>
      <c r="AE129" s="402"/>
      <c r="AG129" s="280">
        <f t="shared" si="48"/>
        <v>0</v>
      </c>
      <c r="AH129" s="192">
        <f>重み!D129</f>
        <v>0</v>
      </c>
      <c r="AI129" s="261"/>
      <c r="AJ129" s="192">
        <f>重み!E129</f>
        <v>0</v>
      </c>
      <c r="AK129" s="166"/>
      <c r="AL129" s="116"/>
      <c r="AM129" s="145">
        <f>重み!M129</f>
        <v>0</v>
      </c>
      <c r="AN129" s="130"/>
      <c r="AO129" s="145">
        <f>重み!N129</f>
        <v>0</v>
      </c>
      <c r="BA129" s="757">
        <f t="shared" si="44"/>
        <v>0</v>
      </c>
      <c r="BR129" s="840"/>
      <c r="BS129" s="841"/>
      <c r="BT129" s="842">
        <v>110</v>
      </c>
      <c r="BU129" s="843"/>
      <c r="BV129" s="1230" t="s">
        <v>791</v>
      </c>
      <c r="BW129" s="844" t="s">
        <v>831</v>
      </c>
      <c r="BX129" s="843"/>
      <c r="BY129" s="845" t="s">
        <v>953</v>
      </c>
      <c r="BZ129" s="846" t="str">
        <f t="shared" si="46"/>
        <v>◎</v>
      </c>
      <c r="CA129" s="847" t="s">
        <v>949</v>
      </c>
      <c r="CB129" s="1176"/>
    </row>
    <row r="130" spans="2:80" ht="14.25" hidden="1" customHeight="1" thickBot="1">
      <c r="B130" s="278"/>
      <c r="C130" s="401">
        <v>3.4</v>
      </c>
      <c r="D130" s="398" t="s">
        <v>293</v>
      </c>
      <c r="E130" s="275"/>
      <c r="F130" s="1183"/>
      <c r="G130" s="1175"/>
      <c r="H130" s="1176"/>
      <c r="I130" s="1177" t="s">
        <v>713</v>
      </c>
      <c r="J130" s="1178" t="s">
        <v>713</v>
      </c>
      <c r="K130" s="1178" t="s">
        <v>713</v>
      </c>
      <c r="L130" s="1178" t="s">
        <v>713</v>
      </c>
      <c r="M130" s="1178" t="s">
        <v>713</v>
      </c>
      <c r="N130" s="1178" t="s">
        <v>713</v>
      </c>
      <c r="O130" s="1178" t="s">
        <v>713</v>
      </c>
      <c r="P130" s="1178" t="s">
        <v>713</v>
      </c>
      <c r="Q130" s="1179" t="s">
        <v>713</v>
      </c>
      <c r="R130" s="1180" t="s">
        <v>713</v>
      </c>
      <c r="S130" s="1302"/>
      <c r="T130" s="1303"/>
      <c r="U130" s="1303"/>
      <c r="V130" s="1303"/>
      <c r="W130" s="1304"/>
      <c r="X130" s="226">
        <f>スコア!M135</f>
        <v>0</v>
      </c>
      <c r="Y130" s="213"/>
      <c r="Z130" s="336">
        <f>スコア!O135</f>
        <v>0</v>
      </c>
      <c r="AA130" s="189">
        <f t="shared" si="36"/>
        <v>0</v>
      </c>
      <c r="AB130" s="190"/>
      <c r="AC130" s="116"/>
      <c r="AD130" s="241"/>
      <c r="AE130" s="116"/>
      <c r="AG130" s="280">
        <f t="shared" si="48"/>
        <v>0</v>
      </c>
      <c r="AH130" s="192">
        <f>重み!D130</f>
        <v>0</v>
      </c>
      <c r="AI130" s="261"/>
      <c r="AJ130" s="192">
        <f>重み!E130</f>
        <v>0</v>
      </c>
      <c r="AK130" s="166"/>
      <c r="AL130" s="116"/>
      <c r="AM130" s="145">
        <f>重み!M130</f>
        <v>0</v>
      </c>
      <c r="AN130" s="130"/>
      <c r="AO130" s="145">
        <f>重み!N130</f>
        <v>0</v>
      </c>
      <c r="BA130" s="757">
        <f t="shared" si="44"/>
        <v>0</v>
      </c>
      <c r="BR130" s="840"/>
      <c r="BS130" s="841"/>
      <c r="BT130" s="842" t="s">
        <v>831</v>
      </c>
      <c r="BU130" s="843"/>
      <c r="BV130" s="1230" t="s">
        <v>791</v>
      </c>
      <c r="BW130" s="844" t="s">
        <v>831</v>
      </c>
      <c r="BX130" s="843"/>
      <c r="BY130" s="845" t="s">
        <v>954</v>
      </c>
      <c r="BZ130" s="846" t="str">
        <f t="shared" si="46"/>
        <v>◎</v>
      </c>
      <c r="CA130" s="847" t="s">
        <v>949</v>
      </c>
      <c r="CB130" s="1176"/>
    </row>
    <row r="131" spans="2:80" ht="14.25" hidden="1" customHeight="1" thickBot="1">
      <c r="B131" s="278"/>
      <c r="C131" s="401">
        <v>3.5</v>
      </c>
      <c r="D131" s="398" t="s">
        <v>294</v>
      </c>
      <c r="E131" s="275"/>
      <c r="F131" s="1183"/>
      <c r="G131" s="1175"/>
      <c r="H131" s="1176"/>
      <c r="I131" s="1177" t="s">
        <v>713</v>
      </c>
      <c r="J131" s="1178" t="s">
        <v>713</v>
      </c>
      <c r="K131" s="1178" t="s">
        <v>713</v>
      </c>
      <c r="L131" s="1178" t="s">
        <v>713</v>
      </c>
      <c r="M131" s="1178" t="s">
        <v>713</v>
      </c>
      <c r="N131" s="1178" t="s">
        <v>713</v>
      </c>
      <c r="O131" s="1178" t="s">
        <v>713</v>
      </c>
      <c r="P131" s="1178" t="s">
        <v>713</v>
      </c>
      <c r="Q131" s="1179" t="s">
        <v>713</v>
      </c>
      <c r="R131" s="1180" t="s">
        <v>713</v>
      </c>
      <c r="S131" s="1302"/>
      <c r="T131" s="1303"/>
      <c r="U131" s="1303"/>
      <c r="V131" s="1303"/>
      <c r="W131" s="1304"/>
      <c r="X131" s="226">
        <f>スコア!M136</f>
        <v>0</v>
      </c>
      <c r="Y131" s="319"/>
      <c r="Z131" s="336">
        <f>スコア!O136</f>
        <v>0</v>
      </c>
      <c r="AA131" s="189">
        <f t="shared" si="36"/>
        <v>0</v>
      </c>
      <c r="AB131" s="190"/>
      <c r="AC131" s="116"/>
      <c r="AD131" s="206"/>
      <c r="AE131" s="116"/>
      <c r="AG131" s="280">
        <f t="shared" si="48"/>
        <v>0</v>
      </c>
      <c r="AH131" s="192">
        <f>重み!D131</f>
        <v>0</v>
      </c>
      <c r="AI131" s="261"/>
      <c r="AJ131" s="192">
        <f>重み!E131</f>
        <v>0</v>
      </c>
      <c r="AK131" s="166"/>
      <c r="AL131" s="116"/>
      <c r="AM131" s="145">
        <f>重み!M131</f>
        <v>0</v>
      </c>
      <c r="AN131" s="130"/>
      <c r="AO131" s="145">
        <f>重み!N131</f>
        <v>0</v>
      </c>
      <c r="BA131" s="757">
        <f t="shared" si="44"/>
        <v>0</v>
      </c>
      <c r="BR131" s="840"/>
      <c r="BS131" s="841"/>
      <c r="BT131" s="842" t="s">
        <v>831</v>
      </c>
      <c r="BU131" s="843"/>
      <c r="BV131" s="1230" t="s">
        <v>791</v>
      </c>
      <c r="BW131" s="844" t="s">
        <v>831</v>
      </c>
      <c r="BX131" s="843"/>
      <c r="BY131" s="845" t="s">
        <v>955</v>
      </c>
      <c r="BZ131" s="846" t="str">
        <f t="shared" si="46"/>
        <v>◎</v>
      </c>
      <c r="CA131" s="847" t="s">
        <v>949</v>
      </c>
      <c r="CB131" s="1176"/>
    </row>
    <row r="132" spans="2:80" ht="14.25" hidden="1" customHeight="1" thickBot="1">
      <c r="B132" s="281"/>
      <c r="C132" s="401">
        <v>3.6</v>
      </c>
      <c r="D132" s="398" t="s">
        <v>438</v>
      </c>
      <c r="E132" s="275"/>
      <c r="F132" s="1183"/>
      <c r="G132" s="1175"/>
      <c r="H132" s="1176"/>
      <c r="I132" s="1177" t="s">
        <v>713</v>
      </c>
      <c r="J132" s="1178" t="s">
        <v>713</v>
      </c>
      <c r="K132" s="1178" t="s">
        <v>713</v>
      </c>
      <c r="L132" s="1178" t="s">
        <v>713</v>
      </c>
      <c r="M132" s="1178" t="s">
        <v>713</v>
      </c>
      <c r="N132" s="1178" t="s">
        <v>713</v>
      </c>
      <c r="O132" s="1178" t="s">
        <v>713</v>
      </c>
      <c r="P132" s="1178" t="s">
        <v>713</v>
      </c>
      <c r="Q132" s="1179" t="s">
        <v>713</v>
      </c>
      <c r="R132" s="1180" t="s">
        <v>713</v>
      </c>
      <c r="S132" s="1302"/>
      <c r="T132" s="1303"/>
      <c r="U132" s="1303"/>
      <c r="V132" s="1303"/>
      <c r="W132" s="1304"/>
      <c r="X132" s="219">
        <f>スコア!M137</f>
        <v>0</v>
      </c>
      <c r="Y132" s="188"/>
      <c r="Z132" s="317">
        <f>スコア!O137</f>
        <v>0</v>
      </c>
      <c r="AA132" s="189">
        <f t="shared" si="36"/>
        <v>0</v>
      </c>
      <c r="AB132" s="190"/>
      <c r="AC132" s="116"/>
      <c r="AD132" s="404"/>
      <c r="AE132" s="402"/>
      <c r="AG132" s="280">
        <f t="shared" si="48"/>
        <v>0</v>
      </c>
      <c r="AH132" s="192">
        <f>重み!D132</f>
        <v>0</v>
      </c>
      <c r="AI132" s="261"/>
      <c r="AJ132" s="192">
        <f>重み!E132</f>
        <v>0</v>
      </c>
      <c r="AK132" s="166"/>
      <c r="AL132" s="116"/>
      <c r="AM132" s="145">
        <f>重み!M132</f>
        <v>0</v>
      </c>
      <c r="AN132" s="130"/>
      <c r="AO132" s="145">
        <f>重み!N132</f>
        <v>0</v>
      </c>
      <c r="BA132" s="757">
        <f t="shared" si="44"/>
        <v>0</v>
      </c>
      <c r="BR132" s="840"/>
      <c r="BS132" s="841"/>
      <c r="BT132" s="842" t="s">
        <v>831</v>
      </c>
      <c r="BU132" s="843"/>
      <c r="BV132" s="1230" t="s">
        <v>761</v>
      </c>
      <c r="BW132" s="844" t="s">
        <v>831</v>
      </c>
      <c r="BX132" s="843"/>
      <c r="BY132" s="845" t="s">
        <v>956</v>
      </c>
      <c r="BZ132" s="865" t="str">
        <f t="shared" si="46"/>
        <v>★</v>
      </c>
      <c r="CA132" s="847" t="s">
        <v>949</v>
      </c>
      <c r="CB132" s="1176"/>
    </row>
    <row r="133" spans="2:80">
      <c r="B133" s="388">
        <v>4</v>
      </c>
      <c r="C133" s="232" t="s">
        <v>295</v>
      </c>
      <c r="D133" s="181"/>
      <c r="E133" s="181"/>
      <c r="F133" s="1197"/>
      <c r="G133" s="1175"/>
      <c r="H133" s="798"/>
      <c r="I133" s="784"/>
      <c r="J133" s="785"/>
      <c r="K133" s="785"/>
      <c r="L133" s="785"/>
      <c r="M133" s="785"/>
      <c r="N133" s="785"/>
      <c r="O133" s="785"/>
      <c r="P133" s="785"/>
      <c r="Q133" s="786"/>
      <c r="R133" s="787"/>
      <c r="S133" s="234"/>
      <c r="T133" s="235"/>
      <c r="U133" s="235"/>
      <c r="V133" s="235"/>
      <c r="W133" s="681"/>
      <c r="X133" s="680">
        <f>スコア!M138</f>
        <v>3</v>
      </c>
      <c r="Y133" s="238"/>
      <c r="Z133" s="338">
        <f>スコア!O138</f>
        <v>0</v>
      </c>
      <c r="AA133" s="239">
        <f t="shared" si="36"/>
        <v>0</v>
      </c>
      <c r="AB133" s="240">
        <f>ROUNDDOWN(AK133,1)</f>
        <v>3</v>
      </c>
      <c r="AC133" s="116"/>
      <c r="AD133" s="339"/>
      <c r="AE133" s="116"/>
      <c r="AG133" s="191">
        <f>AG134*AH134+AG137*AH137</f>
        <v>3</v>
      </c>
      <c r="AH133" s="192">
        <f>重み!D133</f>
        <v>0.2</v>
      </c>
      <c r="AI133" s="191">
        <f>AI134*AJ134+AI137*AJ137</f>
        <v>0</v>
      </c>
      <c r="AJ133" s="192">
        <f>重み!E133</f>
        <v>0</v>
      </c>
      <c r="AK133" s="166">
        <f>IF(AI133=0,AG133,AG133*AM$6+AI133*AO$6)</f>
        <v>3</v>
      </c>
      <c r="AL133" s="116"/>
      <c r="AM133" s="145">
        <f>重み!M133</f>
        <v>0.2</v>
      </c>
      <c r="AN133" s="130"/>
      <c r="AO133" s="145">
        <f>重み!N133</f>
        <v>0</v>
      </c>
      <c r="AQ133" s="728">
        <v>3</v>
      </c>
      <c r="AR133" s="728"/>
      <c r="AS133" s="728"/>
      <c r="AT133" s="728"/>
      <c r="AU133" s="728"/>
      <c r="AV133" s="728">
        <v>3</v>
      </c>
      <c r="AW133" s="728"/>
      <c r="AX133" s="728"/>
      <c r="AY133" s="728"/>
      <c r="AZ133" s="728"/>
      <c r="BA133" s="725">
        <f t="shared" si="44"/>
        <v>3</v>
      </c>
      <c r="BB133" s="430">
        <f>Y133</f>
        <v>0</v>
      </c>
      <c r="BC133" s="240"/>
      <c r="BE133" s="724">
        <f>SUMPRODUCT($BH$7:$BQ$7,AQ133:AZ133)/BG133</f>
        <v>3</v>
      </c>
      <c r="BG133" s="723">
        <f>SUMPRODUCT($BH$7:$BQ$7,BH133:BQ133)</f>
        <v>1</v>
      </c>
      <c r="BH133" s="709">
        <f t="shared" ref="BH133:BQ133" si="49">IF(AQ133&gt;0,1,0)</f>
        <v>1</v>
      </c>
      <c r="BI133" s="709">
        <f t="shared" si="49"/>
        <v>0</v>
      </c>
      <c r="BJ133" s="709">
        <f t="shared" si="49"/>
        <v>0</v>
      </c>
      <c r="BK133" s="709">
        <f t="shared" si="49"/>
        <v>0</v>
      </c>
      <c r="BL133" s="709">
        <f t="shared" si="49"/>
        <v>0</v>
      </c>
      <c r="BM133" s="709">
        <f t="shared" si="49"/>
        <v>1</v>
      </c>
      <c r="BN133" s="709">
        <f t="shared" si="49"/>
        <v>0</v>
      </c>
      <c r="BO133" s="709">
        <f t="shared" si="49"/>
        <v>0</v>
      </c>
      <c r="BP133" s="709">
        <f t="shared" si="49"/>
        <v>0</v>
      </c>
      <c r="BQ133" s="709">
        <f t="shared" si="49"/>
        <v>0</v>
      </c>
      <c r="BR133" s="830"/>
      <c r="BS133" s="831"/>
      <c r="BT133" s="1164"/>
      <c r="BU133" s="1165"/>
      <c r="BV133" s="1229"/>
      <c r="BW133" s="1166"/>
      <c r="BX133" s="1167"/>
      <c r="BY133" s="832"/>
      <c r="BZ133" s="833"/>
      <c r="CA133" s="834"/>
      <c r="CB133" s="798"/>
    </row>
    <row r="134" spans="2:80" ht="14.25" thickBot="1">
      <c r="B134" s="271"/>
      <c r="C134" s="222"/>
      <c r="D134" s="242" t="s">
        <v>244</v>
      </c>
      <c r="E134" s="197"/>
      <c r="F134" s="1186"/>
      <c r="G134" s="1175"/>
      <c r="H134" s="788"/>
      <c r="I134" s="789"/>
      <c r="J134" s="790"/>
      <c r="K134" s="790"/>
      <c r="L134" s="790"/>
      <c r="M134" s="790"/>
      <c r="N134" s="790"/>
      <c r="O134" s="790"/>
      <c r="P134" s="790"/>
      <c r="Q134" s="791"/>
      <c r="R134" s="792"/>
      <c r="S134" s="184"/>
      <c r="T134" s="185"/>
      <c r="U134" s="185"/>
      <c r="V134" s="185"/>
      <c r="W134" s="186"/>
      <c r="X134" s="272">
        <f>スコア!M139</f>
        <v>3</v>
      </c>
      <c r="Y134" s="188"/>
      <c r="Z134" s="317">
        <f>スコア!O139</f>
        <v>0</v>
      </c>
      <c r="AA134" s="189">
        <f t="shared" si="36"/>
        <v>0</v>
      </c>
      <c r="AB134" s="190"/>
      <c r="AC134" s="116"/>
      <c r="AD134" s="339"/>
      <c r="AE134" s="116"/>
      <c r="AG134" s="191">
        <f>SUMPRODUCT(AG135:AG136,AH135:AH136)</f>
        <v>3</v>
      </c>
      <c r="AH134" s="192">
        <f>重み!D134</f>
        <v>1</v>
      </c>
      <c r="AI134" s="191">
        <f>SUMPRODUCT(AI135:AI136,AJ135:AJ136)</f>
        <v>0</v>
      </c>
      <c r="AJ134" s="192">
        <f>重み!E134</f>
        <v>0</v>
      </c>
      <c r="AK134" s="166"/>
      <c r="AL134" s="116"/>
      <c r="AM134" s="145">
        <f>重み!M134</f>
        <v>1</v>
      </c>
      <c r="AN134" s="130"/>
      <c r="AO134" s="145">
        <f>重み!N134</f>
        <v>0</v>
      </c>
      <c r="BR134" s="840">
        <v>0</v>
      </c>
      <c r="BS134" s="841"/>
      <c r="BT134" s="1160"/>
      <c r="BU134" s="1161"/>
      <c r="BV134" s="1232"/>
      <c r="BW134" s="1162"/>
      <c r="BX134" s="1163"/>
      <c r="BY134" s="837"/>
      <c r="BZ134" s="838"/>
      <c r="CA134" s="839"/>
      <c r="CB134" s="788"/>
    </row>
    <row r="135" spans="2:80" ht="27">
      <c r="B135" s="271"/>
      <c r="C135" s="1222"/>
      <c r="D135" s="208">
        <v>4.0999999999999996</v>
      </c>
      <c r="E135" s="198" t="s">
        <v>237</v>
      </c>
      <c r="F135" s="1189"/>
      <c r="G135" s="1175"/>
      <c r="H135" s="1241">
        <f t="shared" ref="H135:H136" si="50">CB135-36</f>
        <v>107</v>
      </c>
      <c r="I135" s="1177" t="s">
        <v>741</v>
      </c>
      <c r="J135" s="1178" t="s">
        <v>741</v>
      </c>
      <c r="K135" s="1178" t="s">
        <v>741</v>
      </c>
      <c r="L135" s="1178" t="s">
        <v>741</v>
      </c>
      <c r="M135" s="1178" t="s">
        <v>741</v>
      </c>
      <c r="N135" s="1178" t="s">
        <v>741</v>
      </c>
      <c r="O135" s="1178" t="s">
        <v>741</v>
      </c>
      <c r="P135" s="1178" t="s">
        <v>741</v>
      </c>
      <c r="Q135" s="1179" t="s">
        <v>713</v>
      </c>
      <c r="R135" s="1180" t="s">
        <v>713</v>
      </c>
      <c r="S135" s="1302"/>
      <c r="T135" s="1303"/>
      <c r="U135" s="1303"/>
      <c r="V135" s="1303"/>
      <c r="W135" s="1305"/>
      <c r="X135" s="212">
        <f>スコア!M140</f>
        <v>3</v>
      </c>
      <c r="Y135" s="319"/>
      <c r="Z135" s="320">
        <f>スコア!O140</f>
        <v>0</v>
      </c>
      <c r="AA135" s="189">
        <f t="shared" si="36"/>
        <v>0</v>
      </c>
      <c r="AB135" s="190"/>
      <c r="AC135" s="116"/>
      <c r="AD135" s="284" t="e">
        <f>#REF!</f>
        <v>#REF!</v>
      </c>
      <c r="AE135" s="402"/>
      <c r="AG135" s="216">
        <f>X135</f>
        <v>3</v>
      </c>
      <c r="AH135" s="192">
        <f>重み!D135</f>
        <v>0.5</v>
      </c>
      <c r="AI135" s="261"/>
      <c r="AJ135" s="192">
        <f>重み!E135</f>
        <v>0</v>
      </c>
      <c r="AK135" s="166"/>
      <c r="AL135" s="116"/>
      <c r="AM135" s="145">
        <f>重み!M135</f>
        <v>0.5</v>
      </c>
      <c r="AN135" s="130"/>
      <c r="AO135" s="145"/>
      <c r="BR135" s="840">
        <v>0</v>
      </c>
      <c r="BS135" s="841"/>
      <c r="BT135" s="842" t="s">
        <v>957</v>
      </c>
      <c r="BU135" s="843"/>
      <c r="BV135" s="1230" t="s">
        <v>761</v>
      </c>
      <c r="BW135" s="844"/>
      <c r="BX135" s="843"/>
      <c r="BY135" s="853" t="s">
        <v>958</v>
      </c>
      <c r="BZ135" s="865" t="str">
        <f>BV135</f>
        <v>★</v>
      </c>
      <c r="CA135" s="847" t="s">
        <v>959</v>
      </c>
      <c r="CB135" s="1176">
        <v>143</v>
      </c>
    </row>
    <row r="136" spans="2:80" ht="14.25" thickBot="1">
      <c r="B136" s="905"/>
      <c r="C136" s="1223"/>
      <c r="D136" s="208">
        <v>4.2</v>
      </c>
      <c r="E136" s="198" t="s">
        <v>242</v>
      </c>
      <c r="F136" s="1189"/>
      <c r="G136" s="1175"/>
      <c r="H136" s="1241">
        <f t="shared" si="50"/>
        <v>109</v>
      </c>
      <c r="I136" s="1177" t="s">
        <v>741</v>
      </c>
      <c r="J136" s="1178" t="s">
        <v>741</v>
      </c>
      <c r="K136" s="1178" t="s">
        <v>741</v>
      </c>
      <c r="L136" s="1178" t="s">
        <v>741</v>
      </c>
      <c r="M136" s="1178" t="s">
        <v>741</v>
      </c>
      <c r="N136" s="1178" t="s">
        <v>741</v>
      </c>
      <c r="O136" s="1178" t="s">
        <v>741</v>
      </c>
      <c r="P136" s="1178" t="s">
        <v>741</v>
      </c>
      <c r="Q136" s="1179" t="s">
        <v>713</v>
      </c>
      <c r="R136" s="1180" t="s">
        <v>713</v>
      </c>
      <c r="S136" s="1302"/>
      <c r="T136" s="1303"/>
      <c r="U136" s="1303"/>
      <c r="V136" s="1303"/>
      <c r="W136" s="1305"/>
      <c r="X136" s="219">
        <f>スコア!M141</f>
        <v>3</v>
      </c>
      <c r="Y136" s="319"/>
      <c r="Z136" s="320">
        <f>スコア!O141</f>
        <v>0</v>
      </c>
      <c r="AA136" s="189">
        <f t="shared" si="36"/>
        <v>0</v>
      </c>
      <c r="AB136" s="190"/>
      <c r="AC136" s="116"/>
      <c r="AD136" s="291" t="e">
        <f>#REF!</f>
        <v>#REF!</v>
      </c>
      <c r="AE136" s="402"/>
      <c r="AG136" s="216">
        <f>X136</f>
        <v>3</v>
      </c>
      <c r="AH136" s="192">
        <f>重み!D136</f>
        <v>0.5</v>
      </c>
      <c r="AI136" s="261"/>
      <c r="AJ136" s="192">
        <f>重み!E136</f>
        <v>0</v>
      </c>
      <c r="AK136" s="166"/>
      <c r="AL136" s="116"/>
      <c r="AM136" s="145">
        <f>重み!M136</f>
        <v>0.5</v>
      </c>
      <c r="AN136" s="130"/>
      <c r="AO136" s="145"/>
      <c r="BR136" s="840"/>
      <c r="BS136" s="841"/>
      <c r="BT136" s="842" t="s">
        <v>1068</v>
      </c>
      <c r="BU136" s="843"/>
      <c r="BV136" s="1230" t="s">
        <v>756</v>
      </c>
      <c r="BW136" s="844" t="s">
        <v>960</v>
      </c>
      <c r="BX136" s="843"/>
      <c r="BY136" s="853" t="s">
        <v>961</v>
      </c>
      <c r="BZ136" s="865" t="str">
        <f>BV136</f>
        <v>▲</v>
      </c>
      <c r="CA136" s="847" t="s">
        <v>962</v>
      </c>
      <c r="CB136" s="1176">
        <v>145</v>
      </c>
    </row>
    <row r="137" spans="2:80" ht="14.25" thickBot="1">
      <c r="B137" s="905"/>
      <c r="C137" s="222"/>
      <c r="D137" s="242" t="s">
        <v>245</v>
      </c>
      <c r="E137" s="197"/>
      <c r="F137" s="1186"/>
      <c r="G137" s="1175"/>
      <c r="H137" s="788"/>
      <c r="I137" s="789"/>
      <c r="J137" s="790"/>
      <c r="K137" s="790"/>
      <c r="L137" s="790"/>
      <c r="M137" s="790"/>
      <c r="N137" s="790"/>
      <c r="O137" s="790"/>
      <c r="P137" s="790"/>
      <c r="Q137" s="791"/>
      <c r="R137" s="792"/>
      <c r="S137" s="184"/>
      <c r="T137" s="185"/>
      <c r="U137" s="185"/>
      <c r="V137" s="185"/>
      <c r="W137" s="186"/>
      <c r="X137" s="272">
        <f>スコア!M142</f>
        <v>0</v>
      </c>
      <c r="Y137" s="188"/>
      <c r="Z137" s="317">
        <f>スコア!O142</f>
        <v>0</v>
      </c>
      <c r="AA137" s="189">
        <f t="shared" si="36"/>
        <v>0</v>
      </c>
      <c r="AB137" s="190"/>
      <c r="AC137" s="116"/>
      <c r="AD137" s="339"/>
      <c r="AE137" s="116"/>
      <c r="AG137" s="191">
        <f>SUMPRODUCT(AG138:AG139,AH138:AH139)</f>
        <v>0</v>
      </c>
      <c r="AH137" s="192">
        <f>重み!D137</f>
        <v>0</v>
      </c>
      <c r="AI137" s="191">
        <f>SUMPRODUCT(AI138:AI139,AJ138:AJ139)</f>
        <v>0</v>
      </c>
      <c r="AJ137" s="192">
        <f>重み!E137</f>
        <v>0</v>
      </c>
      <c r="AK137" s="166"/>
      <c r="AL137" s="116"/>
      <c r="AM137" s="145">
        <f>重み!M137</f>
        <v>0</v>
      </c>
      <c r="AN137" s="130"/>
      <c r="AO137" s="145">
        <f>重み!N137</f>
        <v>0</v>
      </c>
      <c r="BR137" s="840"/>
      <c r="BS137" s="841"/>
      <c r="BT137" s="1160"/>
      <c r="BU137" s="1161"/>
      <c r="BV137" s="1232"/>
      <c r="BW137" s="1162"/>
      <c r="BX137" s="1163"/>
      <c r="BY137" s="837"/>
      <c r="BZ137" s="838"/>
      <c r="CA137" s="839"/>
      <c r="CB137" s="788"/>
    </row>
    <row r="138" spans="2:80" ht="27">
      <c r="B138" s="905"/>
      <c r="C138" s="1222"/>
      <c r="D138" s="208">
        <v>4.0999999999999996</v>
      </c>
      <c r="E138" s="198" t="s">
        <v>237</v>
      </c>
      <c r="F138" s="1189"/>
      <c r="G138" s="1175"/>
      <c r="H138" s="1241">
        <f t="shared" ref="H138:H139" si="51">CB138-36</f>
        <v>107</v>
      </c>
      <c r="I138" s="1177" t="s">
        <v>713</v>
      </c>
      <c r="J138" s="1178" t="s">
        <v>713</v>
      </c>
      <c r="K138" s="1178" t="s">
        <v>713</v>
      </c>
      <c r="L138" s="1178" t="s">
        <v>713</v>
      </c>
      <c r="M138" s="1178" t="s">
        <v>713</v>
      </c>
      <c r="N138" s="1178" t="s">
        <v>713</v>
      </c>
      <c r="O138" s="1178" t="s">
        <v>713</v>
      </c>
      <c r="P138" s="1178" t="s">
        <v>713</v>
      </c>
      <c r="Q138" s="1179" t="s">
        <v>741</v>
      </c>
      <c r="R138" s="1180" t="s">
        <v>713</v>
      </c>
      <c r="S138" s="1302"/>
      <c r="T138" s="1303"/>
      <c r="U138" s="1303"/>
      <c r="V138" s="1303"/>
      <c r="W138" s="1305"/>
      <c r="X138" s="212">
        <f>スコア!M143</f>
        <v>3</v>
      </c>
      <c r="Y138" s="319"/>
      <c r="Z138" s="320">
        <f>スコア!O143</f>
        <v>0</v>
      </c>
      <c r="AA138" s="189">
        <f t="shared" si="36"/>
        <v>0</v>
      </c>
      <c r="AB138" s="190"/>
      <c r="AC138" s="116"/>
      <c r="AD138" s="284" t="e">
        <f>#REF!</f>
        <v>#REF!</v>
      </c>
      <c r="AE138" s="116"/>
      <c r="AG138" s="216">
        <f>X138</f>
        <v>3</v>
      </c>
      <c r="AH138" s="192">
        <f>重み!D138</f>
        <v>0</v>
      </c>
      <c r="AI138" s="261"/>
      <c r="AJ138" s="192">
        <f>重み!E138</f>
        <v>0</v>
      </c>
      <c r="AK138" s="166"/>
      <c r="AL138" s="116"/>
      <c r="AM138" s="145">
        <f>重み!M138</f>
        <v>0</v>
      </c>
      <c r="AN138" s="130"/>
      <c r="AO138" s="145"/>
      <c r="BR138" s="840"/>
      <c r="BS138" s="841"/>
      <c r="BT138" s="910" t="s">
        <v>713</v>
      </c>
      <c r="BU138" s="908"/>
      <c r="BV138" s="1238" t="s">
        <v>761</v>
      </c>
      <c r="BW138" s="911"/>
      <c r="BX138" s="908"/>
      <c r="BY138" s="907" t="s">
        <v>1083</v>
      </c>
      <c r="BZ138" s="912" t="str">
        <f>BV138</f>
        <v>★</v>
      </c>
      <c r="CA138" s="909"/>
      <c r="CB138" s="1176">
        <v>143</v>
      </c>
    </row>
    <row r="139" spans="2:80" ht="14.25" thickBot="1">
      <c r="B139" s="906"/>
      <c r="C139" s="1223"/>
      <c r="D139" s="208">
        <v>4.2</v>
      </c>
      <c r="E139" s="198" t="s">
        <v>242</v>
      </c>
      <c r="F139" s="1189"/>
      <c r="G139" s="1175"/>
      <c r="H139" s="1241">
        <f t="shared" si="51"/>
        <v>109</v>
      </c>
      <c r="I139" s="1177" t="s">
        <v>713</v>
      </c>
      <c r="J139" s="1178" t="s">
        <v>713</v>
      </c>
      <c r="K139" s="1178" t="s">
        <v>713</v>
      </c>
      <c r="L139" s="1178" t="s">
        <v>713</v>
      </c>
      <c r="M139" s="1178" t="s">
        <v>713</v>
      </c>
      <c r="N139" s="1178" t="s">
        <v>713</v>
      </c>
      <c r="O139" s="1178" t="s">
        <v>713</v>
      </c>
      <c r="P139" s="1178" t="s">
        <v>713</v>
      </c>
      <c r="Q139" s="1179" t="s">
        <v>741</v>
      </c>
      <c r="R139" s="1180" t="s">
        <v>713</v>
      </c>
      <c r="S139" s="1302"/>
      <c r="T139" s="1303"/>
      <c r="U139" s="1303"/>
      <c r="V139" s="1303"/>
      <c r="W139" s="1305"/>
      <c r="X139" s="219">
        <f>スコア!M144</f>
        <v>3</v>
      </c>
      <c r="Y139" s="319"/>
      <c r="Z139" s="320">
        <f>スコア!O144</f>
        <v>0</v>
      </c>
      <c r="AA139" s="189">
        <f t="shared" si="36"/>
        <v>0</v>
      </c>
      <c r="AB139" s="190"/>
      <c r="AC139" s="116"/>
      <c r="AD139" s="291" t="e">
        <f>#REF!</f>
        <v>#REF!</v>
      </c>
      <c r="AE139" s="116"/>
      <c r="AG139" s="216">
        <f>X139</f>
        <v>3</v>
      </c>
      <c r="AH139" s="192">
        <f>重み!D139</f>
        <v>0</v>
      </c>
      <c r="AI139" s="261"/>
      <c r="AJ139" s="192">
        <f>重み!E139</f>
        <v>0</v>
      </c>
      <c r="AK139" s="166"/>
      <c r="AL139" s="116"/>
      <c r="AM139" s="145">
        <f>重み!M139</f>
        <v>0</v>
      </c>
      <c r="AN139" s="130"/>
      <c r="AO139" s="145"/>
      <c r="BR139" s="840"/>
      <c r="BS139" s="841"/>
      <c r="BT139" s="910" t="s">
        <v>713</v>
      </c>
      <c r="BU139" s="908"/>
      <c r="BV139" s="1238" t="s">
        <v>756</v>
      </c>
      <c r="BW139" s="911"/>
      <c r="BX139" s="908"/>
      <c r="BY139" s="907" t="s">
        <v>1084</v>
      </c>
      <c r="BZ139" s="912" t="str">
        <f>BV139</f>
        <v>▲</v>
      </c>
      <c r="CA139" s="909"/>
      <c r="CB139" s="1176">
        <v>145</v>
      </c>
    </row>
    <row r="140" spans="2:80" ht="15.75" thickBot="1">
      <c r="B140" s="292" t="s">
        <v>440</v>
      </c>
      <c r="C140" s="347" t="s">
        <v>441</v>
      </c>
      <c r="D140" s="347"/>
      <c r="E140" s="347"/>
      <c r="F140" s="348"/>
      <c r="G140" s="1175"/>
      <c r="H140" s="1217"/>
      <c r="I140" s="804"/>
      <c r="J140" s="805"/>
      <c r="K140" s="805"/>
      <c r="L140" s="805"/>
      <c r="M140" s="805"/>
      <c r="N140" s="805"/>
      <c r="O140" s="805"/>
      <c r="P140" s="805"/>
      <c r="Q140" s="806"/>
      <c r="R140" s="807"/>
      <c r="S140" s="296"/>
      <c r="T140" s="297"/>
      <c r="U140" s="297"/>
      <c r="V140" s="297"/>
      <c r="W140" s="298"/>
      <c r="X140" s="299">
        <f>スコア!M145</f>
        <v>0</v>
      </c>
      <c r="Y140" s="300"/>
      <c r="Z140" s="301">
        <f>スコア!O145</f>
        <v>0</v>
      </c>
      <c r="AA140" s="302">
        <f t="shared" si="36"/>
        <v>0</v>
      </c>
      <c r="AB140" s="303">
        <f>ROUNDDOWN(AK140,1)</f>
        <v>2.6</v>
      </c>
      <c r="AC140" s="116"/>
      <c r="AD140" s="115"/>
      <c r="AE140" s="116"/>
      <c r="AG140" s="261"/>
      <c r="AH140" s="177">
        <f>重み!D140</f>
        <v>0.3</v>
      </c>
      <c r="AI140" s="261"/>
      <c r="AJ140" s="177"/>
      <c r="AK140" s="166">
        <f>AK141*AH141+AK146*AH146+AH153*AK153</f>
        <v>2.62</v>
      </c>
      <c r="AL140" s="116"/>
      <c r="AM140" s="145">
        <f>重み!M140</f>
        <v>0.3</v>
      </c>
      <c r="AN140" s="130"/>
      <c r="AO140" s="145">
        <f>重み!N140</f>
        <v>0</v>
      </c>
      <c r="AQ140" s="755"/>
      <c r="AR140" s="741"/>
      <c r="AS140" s="741"/>
      <c r="AT140" s="741"/>
      <c r="AU140" s="741"/>
      <c r="AV140" s="741"/>
      <c r="AW140" s="741"/>
      <c r="AX140" s="741"/>
      <c r="AY140" s="741"/>
      <c r="AZ140" s="742"/>
      <c r="BA140" s="743"/>
      <c r="BB140" s="744">
        <f>Y140</f>
        <v>0</v>
      </c>
      <c r="BC140" s="303">
        <f t="shared" ref="BC140" si="52">ROUNDDOWN(BE140,1)</f>
        <v>0</v>
      </c>
      <c r="BE140" s="724">
        <f>SUMPRODUCT(BB141:BB158,BE141:BE158)</f>
        <v>0</v>
      </c>
      <c r="BR140" s="861"/>
      <c r="BS140" s="862"/>
      <c r="BT140" s="1148"/>
      <c r="BU140" s="1149"/>
      <c r="BV140" s="1234"/>
      <c r="BW140" s="1150"/>
      <c r="BX140" s="1151"/>
      <c r="BY140" s="863"/>
      <c r="BZ140" s="864"/>
      <c r="CA140" s="829"/>
      <c r="CB140" s="1217"/>
    </row>
    <row r="141" spans="2:80" ht="14.25" thickBot="1">
      <c r="B141" s="405">
        <v>1</v>
      </c>
      <c r="C141" s="181" t="s">
        <v>297</v>
      </c>
      <c r="D141" s="181"/>
      <c r="E141" s="181"/>
      <c r="F141" s="1197"/>
      <c r="G141" s="1175"/>
      <c r="H141" s="798"/>
      <c r="I141" s="784"/>
      <c r="J141" s="785"/>
      <c r="K141" s="785"/>
      <c r="L141" s="785"/>
      <c r="M141" s="785"/>
      <c r="N141" s="785"/>
      <c r="O141" s="785"/>
      <c r="P141" s="785"/>
      <c r="Q141" s="786"/>
      <c r="R141" s="787"/>
      <c r="S141" s="406"/>
      <c r="T141" s="407"/>
      <c r="U141" s="407"/>
      <c r="V141" s="407"/>
      <c r="W141" s="408"/>
      <c r="X141" s="272">
        <f>スコア!M146</f>
        <v>2.2000000000000002</v>
      </c>
      <c r="Y141" s="188"/>
      <c r="Z141" s="317">
        <f>スコア!O146</f>
        <v>0</v>
      </c>
      <c r="AA141" s="189">
        <f t="shared" si="36"/>
        <v>0</v>
      </c>
      <c r="AB141" s="190">
        <f>ROUNDDOWN(AK141,1)</f>
        <v>2.2000000000000002</v>
      </c>
      <c r="AC141" s="116"/>
      <c r="AD141" s="206"/>
      <c r="AE141" s="116"/>
      <c r="AG141" s="191">
        <f>AG142*AH142+AG143*AH143</f>
        <v>2.1999999999999997</v>
      </c>
      <c r="AH141" s="192">
        <f>重み!D141</f>
        <v>0.2</v>
      </c>
      <c r="AI141" s="191">
        <f>AI142*AJ142+AI143*AJ143</f>
        <v>0</v>
      </c>
      <c r="AJ141" s="192">
        <f>重み!E141</f>
        <v>0</v>
      </c>
      <c r="AK141" s="166">
        <f>IF(AI141=0,AG141,IF(AG141=0,AI141,AG141*AM$6+AI141*AO$6))</f>
        <v>2.1999999999999997</v>
      </c>
      <c r="AL141" s="116"/>
      <c r="AM141" s="145">
        <f>重み!M141</f>
        <v>0.2</v>
      </c>
      <c r="AN141" s="130"/>
      <c r="AO141" s="145">
        <f>重み!N141</f>
        <v>0</v>
      </c>
      <c r="AQ141" s="728">
        <v>3</v>
      </c>
      <c r="AR141" s="728"/>
      <c r="AS141" s="728"/>
      <c r="AT141" s="728"/>
      <c r="AU141" s="728"/>
      <c r="AV141" s="728">
        <v>4</v>
      </c>
      <c r="AW141" s="728"/>
      <c r="AX141" s="728"/>
      <c r="AY141" s="728"/>
      <c r="AZ141" s="728"/>
      <c r="BA141" s="725">
        <f t="shared" ref="BA141:BA153" si="53">ROUNDDOWN(BE141,1)</f>
        <v>3</v>
      </c>
      <c r="BB141" s="430">
        <f>Y141</f>
        <v>0</v>
      </c>
      <c r="BC141" s="240"/>
      <c r="BE141" s="724">
        <f>SUMPRODUCT($BH$7:$BQ$7,AQ141:AZ141)/BG141</f>
        <v>3</v>
      </c>
      <c r="BG141" s="723">
        <f>SUMPRODUCT($BH$7:$BQ$7,BH141:BQ141)</f>
        <v>1</v>
      </c>
      <c r="BH141" s="709">
        <f t="shared" ref="BH141:BQ141" si="54">IF(AQ141&gt;0,1,0)</f>
        <v>1</v>
      </c>
      <c r="BI141" s="709">
        <f t="shared" si="54"/>
        <v>0</v>
      </c>
      <c r="BJ141" s="709">
        <f t="shared" si="54"/>
        <v>0</v>
      </c>
      <c r="BK141" s="709">
        <f t="shared" si="54"/>
        <v>0</v>
      </c>
      <c r="BL141" s="709">
        <f t="shared" si="54"/>
        <v>0</v>
      </c>
      <c r="BM141" s="709">
        <f t="shared" si="54"/>
        <v>1</v>
      </c>
      <c r="BN141" s="709">
        <f t="shared" si="54"/>
        <v>0</v>
      </c>
      <c r="BO141" s="709">
        <f t="shared" si="54"/>
        <v>0</v>
      </c>
      <c r="BP141" s="709">
        <f t="shared" si="54"/>
        <v>0</v>
      </c>
      <c r="BQ141" s="709">
        <f t="shared" si="54"/>
        <v>0</v>
      </c>
      <c r="BR141" s="830"/>
      <c r="BS141" s="831"/>
      <c r="BT141" s="1164"/>
      <c r="BU141" s="1165"/>
      <c r="BV141" s="1229"/>
      <c r="BW141" s="1166"/>
      <c r="BX141" s="1167"/>
      <c r="BY141" s="832"/>
      <c r="BZ141" s="833"/>
      <c r="CA141" s="834"/>
      <c r="CB141" s="798"/>
    </row>
    <row r="142" spans="2:80" ht="14.25" thickBot="1">
      <c r="B142" s="271"/>
      <c r="C142" s="230">
        <v>1.1000000000000001</v>
      </c>
      <c r="D142" s="198" t="s">
        <v>298</v>
      </c>
      <c r="E142" s="198"/>
      <c r="F142" s="1189"/>
      <c r="G142" s="1175"/>
      <c r="H142" s="1241">
        <f t="shared" ref="H142:H168" si="55">CB142-36</f>
        <v>111</v>
      </c>
      <c r="I142" s="1177" t="s">
        <v>741</v>
      </c>
      <c r="J142" s="1178" t="s">
        <v>741</v>
      </c>
      <c r="K142" s="1178" t="s">
        <v>741</v>
      </c>
      <c r="L142" s="1178" t="s">
        <v>741</v>
      </c>
      <c r="M142" s="1178" t="s">
        <v>741</v>
      </c>
      <c r="N142" s="1178" t="s">
        <v>741</v>
      </c>
      <c r="O142" s="1178" t="s">
        <v>741</v>
      </c>
      <c r="P142" s="1178" t="s">
        <v>741</v>
      </c>
      <c r="Q142" s="1179" t="s">
        <v>741</v>
      </c>
      <c r="R142" s="1180" t="s">
        <v>713</v>
      </c>
      <c r="S142" s="1302"/>
      <c r="T142" s="1303"/>
      <c r="U142" s="1303"/>
      <c r="V142" s="1303"/>
      <c r="W142" s="1305"/>
      <c r="X142" s="387">
        <f>スコア!M147</f>
        <v>1</v>
      </c>
      <c r="Y142" s="393"/>
      <c r="Z142" s="328">
        <f>スコア!O147</f>
        <v>0</v>
      </c>
      <c r="AA142" s="247">
        <f t="shared" si="36"/>
        <v>0</v>
      </c>
      <c r="AB142" s="205"/>
      <c r="AC142" s="116"/>
      <c r="AD142" s="284" t="e">
        <f>#REF!</f>
        <v>#REF!</v>
      </c>
      <c r="AE142" s="402"/>
      <c r="AG142" s="216">
        <f>X142</f>
        <v>1</v>
      </c>
      <c r="AH142" s="192">
        <f>重み!D142</f>
        <v>0.4</v>
      </c>
      <c r="AI142" s="261"/>
      <c r="AJ142" s="192">
        <f>重み!E142</f>
        <v>0</v>
      </c>
      <c r="AK142" s="166"/>
      <c r="AL142" s="116"/>
      <c r="AM142" s="145">
        <f>重み!M142</f>
        <v>0.4</v>
      </c>
      <c r="AN142" s="130"/>
      <c r="AO142" s="145">
        <f>重み!N142</f>
        <v>0</v>
      </c>
      <c r="BA142" s="757">
        <f t="shared" si="53"/>
        <v>0</v>
      </c>
      <c r="BR142" s="840">
        <v>0</v>
      </c>
      <c r="BS142" s="841"/>
      <c r="BT142" s="842" t="s">
        <v>1069</v>
      </c>
      <c r="BU142" s="843"/>
      <c r="BV142" s="1230" t="s">
        <v>761</v>
      </c>
      <c r="BW142" s="844" t="s">
        <v>963</v>
      </c>
      <c r="BX142" s="843"/>
      <c r="BY142" s="853" t="s">
        <v>964</v>
      </c>
      <c r="BZ142" s="846" t="str">
        <f>BV142</f>
        <v>★</v>
      </c>
      <c r="CA142" s="847" t="s">
        <v>965</v>
      </c>
      <c r="CB142" s="1176">
        <v>147</v>
      </c>
    </row>
    <row r="143" spans="2:80" ht="14.25" thickBot="1">
      <c r="B143" s="271"/>
      <c r="C143" s="409">
        <v>1.2</v>
      </c>
      <c r="D143" s="242" t="s">
        <v>299</v>
      </c>
      <c r="E143" s="197"/>
      <c r="F143" s="1186"/>
      <c r="G143" s="1175"/>
      <c r="H143" s="788"/>
      <c r="I143" s="789"/>
      <c r="J143" s="790"/>
      <c r="K143" s="790"/>
      <c r="L143" s="790"/>
      <c r="M143" s="790"/>
      <c r="N143" s="790"/>
      <c r="O143" s="790"/>
      <c r="P143" s="790"/>
      <c r="Q143" s="791"/>
      <c r="R143" s="792"/>
      <c r="S143" s="184"/>
      <c r="T143" s="185"/>
      <c r="U143" s="185"/>
      <c r="V143" s="185"/>
      <c r="W143" s="186"/>
      <c r="X143" s="272">
        <f>スコア!M148</f>
        <v>3</v>
      </c>
      <c r="Y143" s="188"/>
      <c r="Z143" s="317">
        <f>スコア!O148</f>
        <v>0</v>
      </c>
      <c r="AA143" s="189">
        <f t="shared" si="36"/>
        <v>0</v>
      </c>
      <c r="AB143" s="190"/>
      <c r="AC143" s="116"/>
      <c r="AD143" s="410"/>
      <c r="AE143" s="116"/>
      <c r="AG143" s="191">
        <f>SUMPRODUCT(AG144:AG145,AH144:AH145)</f>
        <v>2.9999999999999996</v>
      </c>
      <c r="AH143" s="192">
        <f>重み!D143</f>
        <v>0.6</v>
      </c>
      <c r="AI143" s="191">
        <f>SUMPRODUCT(AI144:AI145,AJ144:AJ145)</f>
        <v>0</v>
      </c>
      <c r="AJ143" s="192">
        <f>重み!E143</f>
        <v>0</v>
      </c>
      <c r="AK143" s="166"/>
      <c r="AL143" s="116"/>
      <c r="AM143" s="145">
        <f>重み!M143</f>
        <v>0.6</v>
      </c>
      <c r="AN143" s="130"/>
      <c r="AO143" s="145">
        <f>重み!N143</f>
        <v>0</v>
      </c>
      <c r="BA143" s="757">
        <f t="shared" si="53"/>
        <v>0</v>
      </c>
      <c r="BR143" s="835"/>
      <c r="BS143" s="836"/>
      <c r="BT143" s="1160"/>
      <c r="BU143" s="1161"/>
      <c r="BV143" s="1232"/>
      <c r="BW143" s="1162"/>
      <c r="BX143" s="1163"/>
      <c r="BY143" s="837"/>
      <c r="BZ143" s="838"/>
      <c r="CA143" s="839"/>
      <c r="CB143" s="788"/>
    </row>
    <row r="144" spans="2:80">
      <c r="B144" s="271"/>
      <c r="C144" s="1222"/>
      <c r="D144" s="208">
        <v>1</v>
      </c>
      <c r="E144" s="198" t="s">
        <v>300</v>
      </c>
      <c r="F144" s="1189"/>
      <c r="G144" s="1175"/>
      <c r="H144" s="1241">
        <f t="shared" si="55"/>
        <v>112</v>
      </c>
      <c r="I144" s="1177" t="s">
        <v>741</v>
      </c>
      <c r="J144" s="1178" t="s">
        <v>741</v>
      </c>
      <c r="K144" s="1178" t="s">
        <v>741</v>
      </c>
      <c r="L144" s="1178" t="s">
        <v>741</v>
      </c>
      <c r="M144" s="1178" t="s">
        <v>741</v>
      </c>
      <c r="N144" s="1178" t="s">
        <v>741</v>
      </c>
      <c r="O144" s="1178" t="s">
        <v>741</v>
      </c>
      <c r="P144" s="1178" t="s">
        <v>741</v>
      </c>
      <c r="Q144" s="1179" t="s">
        <v>741</v>
      </c>
      <c r="R144" s="1180" t="s">
        <v>713</v>
      </c>
      <c r="S144" s="1302"/>
      <c r="T144" s="1303"/>
      <c r="U144" s="1303"/>
      <c r="V144" s="1303"/>
      <c r="W144" s="1305"/>
      <c r="X144" s="212">
        <f>スコア!M149</f>
        <v>3</v>
      </c>
      <c r="Y144" s="319"/>
      <c r="Z144" s="320">
        <f>スコア!O149</f>
        <v>0</v>
      </c>
      <c r="AA144" s="189">
        <f t="shared" si="36"/>
        <v>0</v>
      </c>
      <c r="AB144" s="190"/>
      <c r="AC144" s="116"/>
      <c r="AD144" s="315" t="e">
        <f>#REF!</f>
        <v>#REF!</v>
      </c>
      <c r="AE144" s="402"/>
      <c r="AG144" s="216">
        <f>X144</f>
        <v>3</v>
      </c>
      <c r="AH144" s="192">
        <f>重み!D144</f>
        <v>0.7</v>
      </c>
      <c r="AI144" s="261"/>
      <c r="AJ144" s="192">
        <f>重み!E144</f>
        <v>0</v>
      </c>
      <c r="AK144" s="166"/>
      <c r="AL144" s="116"/>
      <c r="AM144" s="145">
        <f>重み!M144</f>
        <v>0.7</v>
      </c>
      <c r="AN144" s="130"/>
      <c r="AO144" s="145">
        <f>重み!N144</f>
        <v>0</v>
      </c>
      <c r="BA144" s="757">
        <f t="shared" si="53"/>
        <v>0</v>
      </c>
      <c r="BR144" s="840">
        <v>0</v>
      </c>
      <c r="BS144" s="841"/>
      <c r="BT144" s="842" t="s">
        <v>966</v>
      </c>
      <c r="BU144" s="843"/>
      <c r="BV144" s="1230" t="s">
        <v>761</v>
      </c>
      <c r="BW144" s="844" t="s">
        <v>967</v>
      </c>
      <c r="BX144" s="843"/>
      <c r="BY144" s="853" t="s">
        <v>968</v>
      </c>
      <c r="BZ144" s="865" t="str">
        <f>BV144</f>
        <v>★</v>
      </c>
      <c r="CA144" s="847" t="s">
        <v>969</v>
      </c>
      <c r="CB144" s="1176">
        <v>148</v>
      </c>
    </row>
    <row r="145" spans="2:80" ht="14.25" thickBot="1">
      <c r="B145" s="323"/>
      <c r="C145" s="1223"/>
      <c r="D145" s="208">
        <v>2</v>
      </c>
      <c r="E145" s="1306" t="s">
        <v>301</v>
      </c>
      <c r="F145" s="1391"/>
      <c r="G145" s="1175"/>
      <c r="H145" s="1241">
        <f t="shared" si="55"/>
        <v>113</v>
      </c>
      <c r="I145" s="1177" t="s">
        <v>741</v>
      </c>
      <c r="J145" s="1178" t="s">
        <v>741</v>
      </c>
      <c r="K145" s="1178" t="s">
        <v>741</v>
      </c>
      <c r="L145" s="1178" t="s">
        <v>741</v>
      </c>
      <c r="M145" s="1178" t="s">
        <v>741</v>
      </c>
      <c r="N145" s="1178" t="s">
        <v>741</v>
      </c>
      <c r="O145" s="1178" t="s">
        <v>741</v>
      </c>
      <c r="P145" s="1178" t="s">
        <v>741</v>
      </c>
      <c r="Q145" s="1179" t="s">
        <v>713</v>
      </c>
      <c r="R145" s="1180" t="s">
        <v>1051</v>
      </c>
      <c r="S145" s="1302"/>
      <c r="T145" s="1303"/>
      <c r="U145" s="1303"/>
      <c r="V145" s="1303"/>
      <c r="W145" s="1305"/>
      <c r="X145" s="219">
        <f>スコア!M150</f>
        <v>3</v>
      </c>
      <c r="Y145" s="319"/>
      <c r="Z145" s="320">
        <f>スコア!O150</f>
        <v>0</v>
      </c>
      <c r="AA145" s="189">
        <f t="shared" si="36"/>
        <v>0</v>
      </c>
      <c r="AB145" s="190"/>
      <c r="AC145" s="116"/>
      <c r="AD145" s="315" t="e">
        <f>#REF!</f>
        <v>#REF!</v>
      </c>
      <c r="AE145" s="402"/>
      <c r="AG145" s="216">
        <f>X145</f>
        <v>3</v>
      </c>
      <c r="AH145" s="192">
        <f>重み!D145</f>
        <v>0.3</v>
      </c>
      <c r="AI145" s="261"/>
      <c r="AJ145" s="192">
        <f>重み!E145</f>
        <v>0</v>
      </c>
      <c r="AK145" s="166"/>
      <c r="AL145" s="116"/>
      <c r="AM145" s="145">
        <f>重み!M145</f>
        <v>0.3</v>
      </c>
      <c r="AN145" s="130"/>
      <c r="AO145" s="145">
        <f>重み!N145</f>
        <v>0</v>
      </c>
      <c r="BA145" s="757">
        <f t="shared" si="53"/>
        <v>0</v>
      </c>
      <c r="BR145" s="840">
        <v>0</v>
      </c>
      <c r="BS145" s="841"/>
      <c r="BT145" s="842" t="s">
        <v>970</v>
      </c>
      <c r="BU145" s="843"/>
      <c r="BV145" s="1230" t="s">
        <v>761</v>
      </c>
      <c r="BW145" s="844"/>
      <c r="BX145" s="843"/>
      <c r="BY145" s="853" t="s">
        <v>971</v>
      </c>
      <c r="BZ145" s="865" t="str">
        <f>BV145</f>
        <v>★</v>
      </c>
      <c r="CA145" s="847" t="s">
        <v>972</v>
      </c>
      <c r="CB145" s="1176">
        <v>149</v>
      </c>
    </row>
    <row r="146" spans="2:80" ht="14.25" thickBot="1">
      <c r="B146" s="388">
        <v>2</v>
      </c>
      <c r="C146" s="756" t="s">
        <v>302</v>
      </c>
      <c r="D146" s="756"/>
      <c r="E146" s="756"/>
      <c r="F146" s="1186"/>
      <c r="G146" s="1175"/>
      <c r="H146" s="798"/>
      <c r="I146" s="784"/>
      <c r="J146" s="785"/>
      <c r="K146" s="785"/>
      <c r="L146" s="785"/>
      <c r="M146" s="785"/>
      <c r="N146" s="785"/>
      <c r="O146" s="785"/>
      <c r="P146" s="785"/>
      <c r="Q146" s="786"/>
      <c r="R146" s="787"/>
      <c r="S146" s="234"/>
      <c r="T146" s="235"/>
      <c r="U146" s="235"/>
      <c r="V146" s="235"/>
      <c r="W146" s="236"/>
      <c r="X146" s="272">
        <f>スコア!M151</f>
        <v>2.5</v>
      </c>
      <c r="Y146" s="238"/>
      <c r="Z146" s="355">
        <f>スコア!O151</f>
        <v>0</v>
      </c>
      <c r="AA146" s="239">
        <f t="shared" si="36"/>
        <v>0</v>
      </c>
      <c r="AB146" s="240">
        <f>ROUNDDOWN(AK146,1)</f>
        <v>2.5</v>
      </c>
      <c r="AC146" s="116"/>
      <c r="AD146" s="410"/>
      <c r="AE146" s="116"/>
      <c r="AG146" s="191">
        <f>AG147*AH147+AG148*AH148+AG149*AH149+AG150*AH150+AG151*AH151+AG152*AH152</f>
        <v>2.5555555555555558</v>
      </c>
      <c r="AH146" s="192">
        <f>重み!D146</f>
        <v>0.6</v>
      </c>
      <c r="AI146" s="191">
        <f>AI147*AJ147+AI148*AJ148+AI149*AJ149+AI150*AJ150+AI151*AJ151+AI152*AJ152</f>
        <v>0</v>
      </c>
      <c r="AJ146" s="192">
        <f>重み!E146</f>
        <v>0</v>
      </c>
      <c r="AK146" s="166">
        <f>IF(AI146=0,AG146,IF(AG146=0,AI146,AG146*AM$6+AI146*AO$6))</f>
        <v>2.5555555555555558</v>
      </c>
      <c r="AL146" s="116"/>
      <c r="AM146" s="145">
        <f>重み!M146</f>
        <v>0.6</v>
      </c>
      <c r="AN146" s="130"/>
      <c r="AO146" s="145">
        <f>重み!N146</f>
        <v>0</v>
      </c>
      <c r="AQ146" s="728">
        <v>3</v>
      </c>
      <c r="AR146" s="728"/>
      <c r="AS146" s="728"/>
      <c r="AT146" s="728"/>
      <c r="AU146" s="728"/>
      <c r="AV146" s="728">
        <v>4</v>
      </c>
      <c r="AW146" s="728"/>
      <c r="AX146" s="728"/>
      <c r="AY146" s="728"/>
      <c r="AZ146" s="728"/>
      <c r="BA146" s="725">
        <f t="shared" si="53"/>
        <v>3</v>
      </c>
      <c r="BB146" s="430">
        <f>Y146</f>
        <v>0</v>
      </c>
      <c r="BC146" s="240"/>
      <c r="BE146" s="724">
        <f>SUMPRODUCT($BH$7:$BQ$7,AQ146:AZ146)/BG146</f>
        <v>3</v>
      </c>
      <c r="BG146" s="723">
        <f>SUMPRODUCT($BH$7:$BQ$7,BH146:BQ146)</f>
        <v>1</v>
      </c>
      <c r="BH146" s="709">
        <f t="shared" ref="BH146:BQ146" si="56">IF(AQ146&gt;0,1,0)</f>
        <v>1</v>
      </c>
      <c r="BI146" s="709">
        <f t="shared" si="56"/>
        <v>0</v>
      </c>
      <c r="BJ146" s="709">
        <f t="shared" si="56"/>
        <v>0</v>
      </c>
      <c r="BK146" s="709">
        <f t="shared" si="56"/>
        <v>0</v>
      </c>
      <c r="BL146" s="709">
        <f t="shared" si="56"/>
        <v>0</v>
      </c>
      <c r="BM146" s="709">
        <f t="shared" si="56"/>
        <v>1</v>
      </c>
      <c r="BN146" s="709">
        <f t="shared" si="56"/>
        <v>0</v>
      </c>
      <c r="BO146" s="709">
        <f t="shared" si="56"/>
        <v>0</v>
      </c>
      <c r="BP146" s="709">
        <f t="shared" si="56"/>
        <v>0</v>
      </c>
      <c r="BQ146" s="709">
        <f t="shared" si="56"/>
        <v>0</v>
      </c>
      <c r="BR146" s="830"/>
      <c r="BS146" s="831"/>
      <c r="BT146" s="1164"/>
      <c r="BU146" s="1165"/>
      <c r="BV146" s="1229"/>
      <c r="BW146" s="1166"/>
      <c r="BX146" s="1167"/>
      <c r="BY146" s="832"/>
      <c r="BZ146" s="833"/>
      <c r="CA146" s="834"/>
      <c r="CB146" s="798"/>
    </row>
    <row r="147" spans="2:80">
      <c r="B147" s="392"/>
      <c r="C147" s="230">
        <v>2.1</v>
      </c>
      <c r="D147" s="341" t="s">
        <v>303</v>
      </c>
      <c r="E147" s="198"/>
      <c r="F147" s="1189"/>
      <c r="G147" s="1175"/>
      <c r="H147" s="1241">
        <f t="shared" si="55"/>
        <v>114</v>
      </c>
      <c r="I147" s="1177" t="s">
        <v>741</v>
      </c>
      <c r="J147" s="1178" t="s">
        <v>741</v>
      </c>
      <c r="K147" s="1178" t="s">
        <v>741</v>
      </c>
      <c r="L147" s="1178" t="s">
        <v>741</v>
      </c>
      <c r="M147" s="1178" t="s">
        <v>741</v>
      </c>
      <c r="N147" s="1178" t="s">
        <v>741</v>
      </c>
      <c r="O147" s="1178" t="s">
        <v>741</v>
      </c>
      <c r="P147" s="1178" t="s">
        <v>741</v>
      </c>
      <c r="Q147" s="1179" t="s">
        <v>741</v>
      </c>
      <c r="R147" s="1180" t="s">
        <v>1052</v>
      </c>
      <c r="S147" s="1302"/>
      <c r="T147" s="1303"/>
      <c r="U147" s="1303"/>
      <c r="V147" s="1303"/>
      <c r="W147" s="1305"/>
      <c r="X147" s="212">
        <f>スコア!M152</f>
        <v>3</v>
      </c>
      <c r="Y147" s="319"/>
      <c r="Z147" s="320">
        <f>スコア!O152</f>
        <v>0</v>
      </c>
      <c r="AA147" s="189">
        <f t="shared" si="36"/>
        <v>0</v>
      </c>
      <c r="AB147" s="190"/>
      <c r="AC147" s="116"/>
      <c r="AD147" s="413" t="e">
        <f>#REF!</f>
        <v>#REF!</v>
      </c>
      <c r="AE147" s="402"/>
      <c r="AG147" s="414">
        <f t="shared" ref="AG147:AG152" si="57">X147</f>
        <v>3</v>
      </c>
      <c r="AH147" s="192">
        <f>重み!D147</f>
        <v>0.11111111111111113</v>
      </c>
      <c r="AI147" s="261"/>
      <c r="AJ147" s="192">
        <f>重み!E147</f>
        <v>0</v>
      </c>
      <c r="AK147" s="166"/>
      <c r="AL147" s="116"/>
      <c r="AM147" s="145">
        <f>重み!M147</f>
        <v>0.1</v>
      </c>
      <c r="AN147" s="130"/>
      <c r="AO147" s="145">
        <f>重み!N147</f>
        <v>0</v>
      </c>
      <c r="BA147" s="757">
        <f t="shared" si="53"/>
        <v>0</v>
      </c>
      <c r="BR147" s="840">
        <v>0</v>
      </c>
      <c r="BS147" s="841"/>
      <c r="BT147" s="842" t="s">
        <v>973</v>
      </c>
      <c r="BU147" s="843"/>
      <c r="BV147" s="1230" t="s">
        <v>761</v>
      </c>
      <c r="BW147" s="844" t="s">
        <v>974</v>
      </c>
      <c r="BX147" s="843"/>
      <c r="BY147" s="853" t="s">
        <v>975</v>
      </c>
      <c r="BZ147" s="846" t="str">
        <f t="shared" ref="BZ147:BZ152" si="58">BV147</f>
        <v>★</v>
      </c>
      <c r="CA147" s="847" t="s">
        <v>976</v>
      </c>
      <c r="CB147" s="1176">
        <v>150</v>
      </c>
    </row>
    <row r="148" spans="2:80">
      <c r="B148" s="278"/>
      <c r="C148" s="230">
        <v>2.2000000000000002</v>
      </c>
      <c r="D148" s="341" t="s">
        <v>304</v>
      </c>
      <c r="E148" s="198"/>
      <c r="F148" s="1189"/>
      <c r="G148" s="1175"/>
      <c r="H148" s="1241">
        <f t="shared" si="55"/>
        <v>115</v>
      </c>
      <c r="I148" s="1177" t="s">
        <v>741</v>
      </c>
      <c r="J148" s="1178" t="s">
        <v>741</v>
      </c>
      <c r="K148" s="1178" t="s">
        <v>741</v>
      </c>
      <c r="L148" s="1178" t="s">
        <v>741</v>
      </c>
      <c r="M148" s="1178" t="s">
        <v>741</v>
      </c>
      <c r="N148" s="1178" t="s">
        <v>741</v>
      </c>
      <c r="O148" s="1178" t="s">
        <v>741</v>
      </c>
      <c r="P148" s="1178" t="s">
        <v>741</v>
      </c>
      <c r="Q148" s="1179" t="s">
        <v>741</v>
      </c>
      <c r="R148" s="1180" t="s">
        <v>1053</v>
      </c>
      <c r="S148" s="1302"/>
      <c r="T148" s="1303"/>
      <c r="U148" s="1303"/>
      <c r="V148" s="1303"/>
      <c r="W148" s="1305"/>
      <c r="X148" s="226">
        <f>スコア!M153</f>
        <v>3</v>
      </c>
      <c r="Y148" s="319"/>
      <c r="Z148" s="320">
        <f>スコア!O153</f>
        <v>0</v>
      </c>
      <c r="AA148" s="189">
        <f t="shared" si="36"/>
        <v>0</v>
      </c>
      <c r="AB148" s="190"/>
      <c r="AC148" s="116"/>
      <c r="AD148" s="415" t="e">
        <f>#REF!</f>
        <v>#REF!</v>
      </c>
      <c r="AE148" s="116"/>
      <c r="AG148" s="414">
        <f t="shared" si="57"/>
        <v>3</v>
      </c>
      <c r="AH148" s="192">
        <f>重み!D148</f>
        <v>0.22222222222222227</v>
      </c>
      <c r="AI148" s="261"/>
      <c r="AJ148" s="192">
        <f>重み!E148</f>
        <v>0</v>
      </c>
      <c r="AK148" s="166"/>
      <c r="AL148" s="116"/>
      <c r="AM148" s="145">
        <f>重み!M148</f>
        <v>0.2</v>
      </c>
      <c r="AN148" s="130"/>
      <c r="AO148" s="145">
        <f>重み!N148</f>
        <v>0</v>
      </c>
      <c r="BA148" s="757">
        <f t="shared" si="53"/>
        <v>0</v>
      </c>
      <c r="BR148" s="840">
        <v>0</v>
      </c>
      <c r="BS148" s="841"/>
      <c r="BT148" s="842" t="s">
        <v>977</v>
      </c>
      <c r="BU148" s="843"/>
      <c r="BV148" s="1230" t="s">
        <v>761</v>
      </c>
      <c r="BW148" s="844"/>
      <c r="BX148" s="843"/>
      <c r="BY148" s="853" t="s">
        <v>978</v>
      </c>
      <c r="BZ148" s="865" t="str">
        <f t="shared" si="58"/>
        <v>★</v>
      </c>
      <c r="CA148" s="847" t="s">
        <v>979</v>
      </c>
      <c r="CB148" s="1176">
        <v>151</v>
      </c>
    </row>
    <row r="149" spans="2:80">
      <c r="B149" s="271"/>
      <c r="C149" s="230">
        <v>2.2999999999999998</v>
      </c>
      <c r="D149" s="198" t="s">
        <v>305</v>
      </c>
      <c r="E149" s="198"/>
      <c r="F149" s="1189"/>
      <c r="G149" s="1175"/>
      <c r="H149" s="1241">
        <f t="shared" si="55"/>
        <v>116</v>
      </c>
      <c r="I149" s="1177" t="s">
        <v>741</v>
      </c>
      <c r="J149" s="1178" t="s">
        <v>741</v>
      </c>
      <c r="K149" s="1178" t="s">
        <v>741</v>
      </c>
      <c r="L149" s="1178" t="s">
        <v>741</v>
      </c>
      <c r="M149" s="1178" t="s">
        <v>741</v>
      </c>
      <c r="N149" s="1178" t="s">
        <v>741</v>
      </c>
      <c r="O149" s="1178" t="s">
        <v>741</v>
      </c>
      <c r="P149" s="1178" t="s">
        <v>741</v>
      </c>
      <c r="Q149" s="1179" t="s">
        <v>741</v>
      </c>
      <c r="R149" s="1180" t="s">
        <v>713</v>
      </c>
      <c r="S149" s="1302" t="e">
        <f>#REF!</f>
        <v>#REF!</v>
      </c>
      <c r="T149" s="1310"/>
      <c r="U149" s="1310"/>
      <c r="V149" s="1310"/>
      <c r="W149" s="1311"/>
      <c r="X149" s="226">
        <f>スコア!M154</f>
        <v>3</v>
      </c>
      <c r="Y149" s="319"/>
      <c r="Z149" s="320">
        <f>スコア!O154</f>
        <v>0</v>
      </c>
      <c r="AA149" s="189">
        <f t="shared" si="36"/>
        <v>0</v>
      </c>
      <c r="AB149" s="190"/>
      <c r="AC149" s="116"/>
      <c r="AD149" s="413" t="e">
        <f>#REF!</f>
        <v>#REF!</v>
      </c>
      <c r="AE149" s="402"/>
      <c r="AG149" s="414">
        <f t="shared" si="57"/>
        <v>3</v>
      </c>
      <c r="AH149" s="192">
        <f>重み!D149</f>
        <v>0.22222222222222227</v>
      </c>
      <c r="AI149" s="261"/>
      <c r="AJ149" s="192">
        <f>重み!E149</f>
        <v>0</v>
      </c>
      <c r="AK149" s="166"/>
      <c r="AL149" s="116"/>
      <c r="AM149" s="145">
        <f>重み!M149</f>
        <v>0.2</v>
      </c>
      <c r="AN149" s="130"/>
      <c r="AO149" s="145">
        <f>重み!N149</f>
        <v>0</v>
      </c>
      <c r="BA149" s="757">
        <f t="shared" si="53"/>
        <v>0</v>
      </c>
      <c r="BR149" s="840">
        <v>0</v>
      </c>
      <c r="BS149" s="841"/>
      <c r="BT149" s="842" t="s">
        <v>980</v>
      </c>
      <c r="BU149" s="843"/>
      <c r="BV149" s="1230" t="s">
        <v>761</v>
      </c>
      <c r="BW149" s="844" t="s">
        <v>981</v>
      </c>
      <c r="BX149" s="843"/>
      <c r="BY149" s="845" t="s">
        <v>982</v>
      </c>
      <c r="BZ149" s="865" t="str">
        <f t="shared" si="58"/>
        <v>★</v>
      </c>
      <c r="CA149" s="847" t="s">
        <v>983</v>
      </c>
      <c r="CB149" s="1176">
        <v>152</v>
      </c>
    </row>
    <row r="150" spans="2:80">
      <c r="B150" s="271"/>
      <c r="C150" s="230">
        <v>2.4</v>
      </c>
      <c r="D150" s="1308" t="s">
        <v>6</v>
      </c>
      <c r="E150" s="1392"/>
      <c r="F150" s="1391"/>
      <c r="G150" s="1175"/>
      <c r="H150" s="1241">
        <f t="shared" si="55"/>
        <v>117</v>
      </c>
      <c r="I150" s="1177" t="s">
        <v>741</v>
      </c>
      <c r="J150" s="1178" t="s">
        <v>741</v>
      </c>
      <c r="K150" s="1178" t="s">
        <v>741</v>
      </c>
      <c r="L150" s="1178" t="s">
        <v>741</v>
      </c>
      <c r="M150" s="1178" t="s">
        <v>741</v>
      </c>
      <c r="N150" s="1178" t="s">
        <v>741</v>
      </c>
      <c r="O150" s="1178" t="s">
        <v>741</v>
      </c>
      <c r="P150" s="1178" t="s">
        <v>741</v>
      </c>
      <c r="Q150" s="1179" t="s">
        <v>741</v>
      </c>
      <c r="R150" s="1180" t="s">
        <v>713</v>
      </c>
      <c r="S150" s="1302" t="e">
        <f>#REF!</f>
        <v>#REF!</v>
      </c>
      <c r="T150" s="1310"/>
      <c r="U150" s="1310"/>
      <c r="V150" s="1310"/>
      <c r="W150" s="1311"/>
      <c r="X150" s="226">
        <f>スコア!M155</f>
        <v>1</v>
      </c>
      <c r="Y150" s="319"/>
      <c r="Z150" s="320">
        <f>スコア!O155</f>
        <v>0</v>
      </c>
      <c r="AA150" s="189">
        <f t="shared" si="36"/>
        <v>0</v>
      </c>
      <c r="AB150" s="190"/>
      <c r="AC150" s="116"/>
      <c r="AD150" s="413" t="e">
        <f>#REF!</f>
        <v>#REF!</v>
      </c>
      <c r="AE150" s="402"/>
      <c r="AG150" s="414">
        <f t="shared" si="57"/>
        <v>1</v>
      </c>
      <c r="AH150" s="192">
        <f>重み!D150</f>
        <v>0.22222222222222227</v>
      </c>
      <c r="AI150" s="261"/>
      <c r="AJ150" s="192">
        <f>重み!E150</f>
        <v>0</v>
      </c>
      <c r="AK150" s="166"/>
      <c r="AL150" s="116"/>
      <c r="AM150" s="145">
        <f>重み!M150</f>
        <v>0.2</v>
      </c>
      <c r="AN150" s="130"/>
      <c r="AO150" s="145">
        <f>重み!N150</f>
        <v>0</v>
      </c>
      <c r="BA150" s="757">
        <f t="shared" si="53"/>
        <v>0</v>
      </c>
      <c r="BR150" s="840">
        <v>0</v>
      </c>
      <c r="BS150" s="841"/>
      <c r="BT150" s="842" t="s">
        <v>984</v>
      </c>
      <c r="BU150" s="843"/>
      <c r="BV150" s="1230" t="s">
        <v>761</v>
      </c>
      <c r="BW150" s="844" t="s">
        <v>985</v>
      </c>
      <c r="BX150" s="843"/>
      <c r="BY150" s="845" t="s">
        <v>986</v>
      </c>
      <c r="BZ150" s="846" t="str">
        <f t="shared" si="58"/>
        <v>★</v>
      </c>
      <c r="CA150" s="847" t="s">
        <v>858</v>
      </c>
      <c r="CB150" s="1176">
        <v>153</v>
      </c>
    </row>
    <row r="151" spans="2:80" ht="27">
      <c r="B151" s="278"/>
      <c r="C151" s="230">
        <v>2.5</v>
      </c>
      <c r="D151" s="341" t="s">
        <v>306</v>
      </c>
      <c r="E151" s="198"/>
      <c r="F151" s="1189"/>
      <c r="G151" s="1175"/>
      <c r="H151" s="1241">
        <f t="shared" si="55"/>
        <v>119</v>
      </c>
      <c r="I151" s="1177" t="s">
        <v>741</v>
      </c>
      <c r="J151" s="1178" t="s">
        <v>741</v>
      </c>
      <c r="K151" s="1178" t="s">
        <v>741</v>
      </c>
      <c r="L151" s="1178" t="s">
        <v>741</v>
      </c>
      <c r="M151" s="1178" t="s">
        <v>741</v>
      </c>
      <c r="N151" s="1178" t="s">
        <v>741</v>
      </c>
      <c r="O151" s="1178" t="s">
        <v>741</v>
      </c>
      <c r="P151" s="1178" t="s">
        <v>741</v>
      </c>
      <c r="Q151" s="1179" t="s">
        <v>741</v>
      </c>
      <c r="R151" s="1180" t="s">
        <v>1054</v>
      </c>
      <c r="S151" s="1302"/>
      <c r="T151" s="1303"/>
      <c r="U151" s="1303"/>
      <c r="V151" s="1303"/>
      <c r="W151" s="1305"/>
      <c r="X151" s="226">
        <f>スコア!M156</f>
        <v>0</v>
      </c>
      <c r="Y151" s="319"/>
      <c r="Z151" s="320">
        <f>スコア!O156</f>
        <v>0</v>
      </c>
      <c r="AA151" s="189">
        <f t="shared" si="36"/>
        <v>0</v>
      </c>
      <c r="AB151" s="190"/>
      <c r="AC151" s="116"/>
      <c r="AD151" s="413" t="e">
        <f>#REF!</f>
        <v>#REF!</v>
      </c>
      <c r="AE151" s="402"/>
      <c r="AG151" s="414">
        <f t="shared" si="57"/>
        <v>0</v>
      </c>
      <c r="AH151" s="192">
        <f>重み!D151</f>
        <v>0</v>
      </c>
      <c r="AI151" s="261"/>
      <c r="AJ151" s="192">
        <f>重み!E151</f>
        <v>0</v>
      </c>
      <c r="AK151" s="166"/>
      <c r="AL151" s="116"/>
      <c r="AM151" s="145">
        <f>重み!M151</f>
        <v>0.1</v>
      </c>
      <c r="AN151" s="130"/>
      <c r="AO151" s="145">
        <f>重み!N151</f>
        <v>0</v>
      </c>
      <c r="BA151" s="757">
        <f t="shared" si="53"/>
        <v>0</v>
      </c>
      <c r="BR151" s="840">
        <v>0</v>
      </c>
      <c r="BS151" s="841"/>
      <c r="BT151" s="842" t="s">
        <v>987</v>
      </c>
      <c r="BU151" s="843"/>
      <c r="BV151" s="1230" t="s">
        <v>761</v>
      </c>
      <c r="BW151" s="844" t="s">
        <v>988</v>
      </c>
      <c r="BX151" s="843"/>
      <c r="BY151" s="845" t="s">
        <v>989</v>
      </c>
      <c r="BZ151" s="865" t="str">
        <f t="shared" si="58"/>
        <v>★</v>
      </c>
      <c r="CA151" s="847" t="s">
        <v>990</v>
      </c>
      <c r="CB151" s="1176">
        <v>155</v>
      </c>
    </row>
    <row r="152" spans="2:80" ht="27.75" thickBot="1">
      <c r="B152" s="416"/>
      <c r="C152" s="230">
        <v>2.6</v>
      </c>
      <c r="D152" s="341" t="s">
        <v>307</v>
      </c>
      <c r="E152" s="198"/>
      <c r="F152" s="1189"/>
      <c r="G152" s="1175"/>
      <c r="H152" s="1241">
        <f t="shared" si="55"/>
        <v>122</v>
      </c>
      <c r="I152" s="1177" t="s">
        <v>741</v>
      </c>
      <c r="J152" s="1178" t="s">
        <v>741</v>
      </c>
      <c r="K152" s="1178" t="s">
        <v>741</v>
      </c>
      <c r="L152" s="1178" t="s">
        <v>741</v>
      </c>
      <c r="M152" s="1178" t="s">
        <v>741</v>
      </c>
      <c r="N152" s="1178" t="s">
        <v>741</v>
      </c>
      <c r="O152" s="1178" t="s">
        <v>741</v>
      </c>
      <c r="P152" s="1178" t="s">
        <v>741</v>
      </c>
      <c r="Q152" s="1179" t="s">
        <v>741</v>
      </c>
      <c r="R152" s="1180" t="s">
        <v>713</v>
      </c>
      <c r="S152" s="1302"/>
      <c r="T152" s="1303"/>
      <c r="U152" s="1303"/>
      <c r="V152" s="1303"/>
      <c r="W152" s="1305"/>
      <c r="X152" s="219">
        <f>スコア!M157</f>
        <v>3</v>
      </c>
      <c r="Y152" s="319"/>
      <c r="Z152" s="320">
        <f>スコア!O157</f>
        <v>0</v>
      </c>
      <c r="AA152" s="189">
        <f t="shared" si="36"/>
        <v>0</v>
      </c>
      <c r="AB152" s="190"/>
      <c r="AC152" s="116"/>
      <c r="AD152" s="417" t="e">
        <f>#REF!</f>
        <v>#REF!</v>
      </c>
      <c r="AE152" s="116"/>
      <c r="AG152" s="414">
        <f t="shared" si="57"/>
        <v>3</v>
      </c>
      <c r="AH152" s="192">
        <f>重み!D152</f>
        <v>0.22222222222222227</v>
      </c>
      <c r="AI152" s="261"/>
      <c r="AJ152" s="192">
        <f>重み!E152</f>
        <v>0</v>
      </c>
      <c r="AK152" s="166"/>
      <c r="AL152" s="116"/>
      <c r="AM152" s="145">
        <f>重み!M152</f>
        <v>0.2</v>
      </c>
      <c r="AN152" s="130"/>
      <c r="AO152" s="145">
        <f>重み!N152</f>
        <v>0</v>
      </c>
      <c r="BA152" s="757">
        <f t="shared" si="53"/>
        <v>0</v>
      </c>
      <c r="BR152" s="840">
        <v>0</v>
      </c>
      <c r="BS152" s="841"/>
      <c r="BT152" s="842" t="s">
        <v>991</v>
      </c>
      <c r="BU152" s="843"/>
      <c r="BV152" s="1230" t="s">
        <v>761</v>
      </c>
      <c r="BW152" s="844" t="s">
        <v>992</v>
      </c>
      <c r="BX152" s="843"/>
      <c r="BY152" s="845" t="s">
        <v>993</v>
      </c>
      <c r="BZ152" s="865" t="str">
        <f t="shared" si="58"/>
        <v>★</v>
      </c>
      <c r="CA152" s="847" t="s">
        <v>994</v>
      </c>
      <c r="CB152" s="1176">
        <v>158</v>
      </c>
    </row>
    <row r="153" spans="2:80" ht="14.25" thickBot="1">
      <c r="B153" s="388">
        <v>3</v>
      </c>
      <c r="C153" s="756" t="s">
        <v>308</v>
      </c>
      <c r="D153" s="341"/>
      <c r="E153" s="198"/>
      <c r="F153" s="1189"/>
      <c r="G153" s="1175"/>
      <c r="H153" s="798"/>
      <c r="I153" s="784"/>
      <c r="J153" s="785"/>
      <c r="K153" s="785"/>
      <c r="L153" s="785"/>
      <c r="M153" s="785"/>
      <c r="N153" s="785"/>
      <c r="O153" s="785"/>
      <c r="P153" s="785"/>
      <c r="Q153" s="786"/>
      <c r="R153" s="787"/>
      <c r="S153" s="234"/>
      <c r="T153" s="235"/>
      <c r="U153" s="235"/>
      <c r="V153" s="235"/>
      <c r="W153" s="236"/>
      <c r="X153" s="272">
        <f>スコア!M166</f>
        <v>3.2</v>
      </c>
      <c r="Y153" s="238"/>
      <c r="Z153" s="355">
        <f>スコア!O166</f>
        <v>0</v>
      </c>
      <c r="AA153" s="239">
        <f t="shared" si="36"/>
        <v>0</v>
      </c>
      <c r="AB153" s="240">
        <f>ROUNDDOWN(AK153,1)</f>
        <v>3.2</v>
      </c>
      <c r="AC153" s="116"/>
      <c r="AD153" s="418"/>
      <c r="AE153" s="116"/>
      <c r="AG153" s="191">
        <f>AG154*AH154+AG155*AH155</f>
        <v>3.2333333333333329</v>
      </c>
      <c r="AH153" s="192">
        <f>重み!D153</f>
        <v>0.2</v>
      </c>
      <c r="AI153" s="191">
        <f>AI154*AJ154+AI155*AJ155</f>
        <v>0</v>
      </c>
      <c r="AJ153" s="192">
        <f>重み!E153</f>
        <v>0</v>
      </c>
      <c r="AK153" s="166">
        <f>IF(AI153=0,AG153,IF(AG153=0,AI153,AG153*AM$6+AI153*AO$6))</f>
        <v>3.2333333333333329</v>
      </c>
      <c r="AL153" s="116"/>
      <c r="AM153" s="145">
        <f>重み!M153</f>
        <v>0.2</v>
      </c>
      <c r="AN153" s="130"/>
      <c r="AO153" s="145">
        <f>重み!N153</f>
        <v>0</v>
      </c>
      <c r="AQ153" s="728">
        <v>3</v>
      </c>
      <c r="AR153" s="728"/>
      <c r="AS153" s="728"/>
      <c r="AT153" s="728"/>
      <c r="AU153" s="728"/>
      <c r="AV153" s="728">
        <v>4</v>
      </c>
      <c r="AW153" s="728"/>
      <c r="AX153" s="728"/>
      <c r="AY153" s="728"/>
      <c r="AZ153" s="728"/>
      <c r="BA153" s="725">
        <f t="shared" si="53"/>
        <v>3</v>
      </c>
      <c r="BB153" s="430">
        <f>Y153</f>
        <v>0</v>
      </c>
      <c r="BC153" s="240"/>
      <c r="BE153" s="724">
        <f>SUMPRODUCT($BH$7:$BQ$7,AQ153:AZ153)/BG153</f>
        <v>3</v>
      </c>
      <c r="BG153" s="723">
        <f>SUMPRODUCT($BH$7:$BQ$7,BH153:BQ153)</f>
        <v>1</v>
      </c>
      <c r="BH153" s="709">
        <f t="shared" ref="BH153:BQ153" si="59">IF(AQ153&gt;0,1,0)</f>
        <v>1</v>
      </c>
      <c r="BI153" s="709">
        <f t="shared" si="59"/>
        <v>0</v>
      </c>
      <c r="BJ153" s="709">
        <f t="shared" si="59"/>
        <v>0</v>
      </c>
      <c r="BK153" s="709">
        <f t="shared" si="59"/>
        <v>0</v>
      </c>
      <c r="BL153" s="709">
        <f t="shared" si="59"/>
        <v>0</v>
      </c>
      <c r="BM153" s="709">
        <f t="shared" si="59"/>
        <v>1</v>
      </c>
      <c r="BN153" s="709">
        <f t="shared" si="59"/>
        <v>0</v>
      </c>
      <c r="BO153" s="709">
        <f t="shared" si="59"/>
        <v>0</v>
      </c>
      <c r="BP153" s="709">
        <f t="shared" si="59"/>
        <v>0</v>
      </c>
      <c r="BQ153" s="709">
        <f t="shared" si="59"/>
        <v>0</v>
      </c>
      <c r="BR153" s="830"/>
      <c r="BS153" s="831"/>
      <c r="BT153" s="1164"/>
      <c r="BU153" s="1165"/>
      <c r="BV153" s="1229"/>
      <c r="BW153" s="1166"/>
      <c r="BX153" s="1167"/>
      <c r="BY153" s="832"/>
      <c r="BZ153" s="833"/>
      <c r="CA153" s="834"/>
      <c r="CB153" s="798"/>
    </row>
    <row r="154" spans="2:80" ht="27.75" thickBot="1">
      <c r="B154" s="278"/>
      <c r="C154" s="230">
        <v>3.1</v>
      </c>
      <c r="D154" s="341" t="s">
        <v>309</v>
      </c>
      <c r="E154" s="198"/>
      <c r="F154" s="1189"/>
      <c r="G154" s="1175"/>
      <c r="H154" s="1241">
        <f t="shared" si="55"/>
        <v>123</v>
      </c>
      <c r="I154" s="1177" t="s">
        <v>741</v>
      </c>
      <c r="J154" s="1178" t="s">
        <v>741</v>
      </c>
      <c r="K154" s="1178" t="s">
        <v>741</v>
      </c>
      <c r="L154" s="1178" t="s">
        <v>741</v>
      </c>
      <c r="M154" s="1178" t="s">
        <v>741</v>
      </c>
      <c r="N154" s="1178" t="s">
        <v>741</v>
      </c>
      <c r="O154" s="1178" t="s">
        <v>741</v>
      </c>
      <c r="P154" s="1178" t="s">
        <v>741</v>
      </c>
      <c r="Q154" s="1179" t="s">
        <v>741</v>
      </c>
      <c r="R154" s="1180" t="s">
        <v>713</v>
      </c>
      <c r="S154" s="1302"/>
      <c r="T154" s="1303"/>
      <c r="U154" s="1303"/>
      <c r="V154" s="1303"/>
      <c r="W154" s="1305"/>
      <c r="X154" s="419">
        <f>スコア!M167</f>
        <v>3</v>
      </c>
      <c r="Y154" s="319"/>
      <c r="Z154" s="320">
        <f>スコア!O167</f>
        <v>0</v>
      </c>
      <c r="AA154" s="189">
        <f t="shared" si="36"/>
        <v>0</v>
      </c>
      <c r="AB154" s="190"/>
      <c r="AC154" s="116"/>
      <c r="AD154" s="420" t="e">
        <f>#REF!</f>
        <v>#REF!</v>
      </c>
      <c r="AE154" s="116"/>
      <c r="AG154" s="414">
        <f>X154</f>
        <v>3</v>
      </c>
      <c r="AH154" s="192">
        <f>重み!D154</f>
        <v>0.3</v>
      </c>
      <c r="AI154" s="261"/>
      <c r="AJ154" s="192">
        <f>重み!E154</f>
        <v>0</v>
      </c>
      <c r="AK154" s="166"/>
      <c r="AL154" s="116"/>
      <c r="AM154" s="145">
        <f>重み!M154</f>
        <v>0.3</v>
      </c>
      <c r="AN154" s="130"/>
      <c r="AO154" s="145">
        <f>重み!N154</f>
        <v>0</v>
      </c>
      <c r="BR154" s="840">
        <v>0</v>
      </c>
      <c r="BS154" s="841"/>
      <c r="BT154" s="842" t="s">
        <v>995</v>
      </c>
      <c r="BU154" s="843"/>
      <c r="BV154" s="1230" t="s">
        <v>761</v>
      </c>
      <c r="BW154" s="844" t="s">
        <v>996</v>
      </c>
      <c r="BX154" s="843"/>
      <c r="BY154" s="845" t="s">
        <v>997</v>
      </c>
      <c r="BZ154" s="846" t="str">
        <f>BV154</f>
        <v>★</v>
      </c>
      <c r="CA154" s="847" t="s">
        <v>764</v>
      </c>
      <c r="CB154" s="1176">
        <v>159</v>
      </c>
    </row>
    <row r="155" spans="2:80" ht="14.25" thickBot="1">
      <c r="B155" s="278"/>
      <c r="C155" s="196">
        <v>3.2</v>
      </c>
      <c r="D155" s="341" t="s">
        <v>310</v>
      </c>
      <c r="E155" s="197"/>
      <c r="F155" s="1186"/>
      <c r="G155" s="1175"/>
      <c r="H155" s="788"/>
      <c r="I155" s="789"/>
      <c r="J155" s="790"/>
      <c r="K155" s="790"/>
      <c r="L155" s="790"/>
      <c r="M155" s="790"/>
      <c r="N155" s="790"/>
      <c r="O155" s="790"/>
      <c r="P155" s="790"/>
      <c r="Q155" s="791"/>
      <c r="R155" s="792"/>
      <c r="S155" s="184"/>
      <c r="T155" s="185"/>
      <c r="U155" s="185"/>
      <c r="V155" s="185"/>
      <c r="W155" s="421"/>
      <c r="X155" s="272">
        <f>スコア!M168</f>
        <v>3.3</v>
      </c>
      <c r="Y155" s="188"/>
      <c r="Z155" s="317">
        <f>スコア!O168</f>
        <v>0</v>
      </c>
      <c r="AA155" s="362">
        <f t="shared" si="36"/>
        <v>0</v>
      </c>
      <c r="AB155" s="190"/>
      <c r="AC155" s="116"/>
      <c r="AD155" s="422"/>
      <c r="AE155" s="116"/>
      <c r="AG155" s="191">
        <f>SUMPRODUCT(AG156:AG158,AH156:AH158)</f>
        <v>3.333333333333333</v>
      </c>
      <c r="AH155" s="192">
        <f>重み!D155</f>
        <v>0.7</v>
      </c>
      <c r="AI155" s="191">
        <f>SUMPRODUCT(AI156:AI158,AJ156:AJ158)</f>
        <v>0</v>
      </c>
      <c r="AJ155" s="192">
        <f>重み!E155</f>
        <v>0</v>
      </c>
      <c r="AK155" s="166"/>
      <c r="AL155" s="116"/>
      <c r="AM155" s="145">
        <f>重み!M155</f>
        <v>0.7</v>
      </c>
      <c r="AN155" s="130"/>
      <c r="AO155" s="145">
        <f>重み!N155</f>
        <v>0</v>
      </c>
      <c r="BR155" s="835"/>
      <c r="BS155" s="836"/>
      <c r="BT155" s="1160"/>
      <c r="BU155" s="1161"/>
      <c r="BV155" s="1232"/>
      <c r="BW155" s="1162"/>
      <c r="BX155" s="1163"/>
      <c r="BY155" s="837"/>
      <c r="BZ155" s="838"/>
      <c r="CA155" s="839"/>
      <c r="CB155" s="788"/>
    </row>
    <row r="156" spans="2:80" ht="27">
      <c r="B156" s="278"/>
      <c r="C156" s="1181"/>
      <c r="D156" s="208">
        <v>1</v>
      </c>
      <c r="E156" s="198" t="s">
        <v>24</v>
      </c>
      <c r="F156" s="1189"/>
      <c r="G156" s="1175"/>
      <c r="H156" s="1241">
        <f t="shared" si="55"/>
        <v>125</v>
      </c>
      <c r="I156" s="1177" t="s">
        <v>741</v>
      </c>
      <c r="J156" s="1178" t="s">
        <v>741</v>
      </c>
      <c r="K156" s="1178" t="s">
        <v>741</v>
      </c>
      <c r="L156" s="1178" t="s">
        <v>741</v>
      </c>
      <c r="M156" s="1178" t="s">
        <v>741</v>
      </c>
      <c r="N156" s="1178" t="s">
        <v>741</v>
      </c>
      <c r="O156" s="1178" t="s">
        <v>741</v>
      </c>
      <c r="P156" s="1178" t="s">
        <v>741</v>
      </c>
      <c r="Q156" s="1179" t="s">
        <v>741</v>
      </c>
      <c r="R156" s="1180" t="s">
        <v>1055</v>
      </c>
      <c r="S156" s="1302"/>
      <c r="T156" s="1303"/>
      <c r="U156" s="1303"/>
      <c r="V156" s="1303"/>
      <c r="W156" s="1305"/>
      <c r="X156" s="212">
        <f>スコア!M169</f>
        <v>4</v>
      </c>
      <c r="Y156" s="319"/>
      <c r="Z156" s="320">
        <f>スコア!O169</f>
        <v>0</v>
      </c>
      <c r="AA156" s="189">
        <f t="shared" si="36"/>
        <v>0</v>
      </c>
      <c r="AB156" s="190"/>
      <c r="AC156" s="116"/>
      <c r="AD156" s="413" t="e">
        <f>#REF!</f>
        <v>#REF!</v>
      </c>
      <c r="AE156" s="402"/>
      <c r="AG156" s="414">
        <f>X156</f>
        <v>4</v>
      </c>
      <c r="AH156" s="192">
        <f>重み!D156</f>
        <v>0.33333333333333331</v>
      </c>
      <c r="AI156" s="261"/>
      <c r="AJ156" s="192">
        <f>重み!E156</f>
        <v>0</v>
      </c>
      <c r="AK156" s="166"/>
      <c r="AL156" s="116"/>
      <c r="AM156" s="145">
        <f>重み!M156</f>
        <v>0.33333333333333331</v>
      </c>
      <c r="AN156" s="130"/>
      <c r="AO156" s="145">
        <f>重み!N156</f>
        <v>0</v>
      </c>
      <c r="BR156" s="840">
        <v>0</v>
      </c>
      <c r="BS156" s="841"/>
      <c r="BT156" s="842" t="s">
        <v>998</v>
      </c>
      <c r="BU156" s="843"/>
      <c r="BV156" s="1230" t="s">
        <v>761</v>
      </c>
      <c r="BW156" s="844" t="s">
        <v>999</v>
      </c>
      <c r="BX156" s="843"/>
      <c r="BY156" s="845" t="s">
        <v>1000</v>
      </c>
      <c r="BZ156" s="865" t="str">
        <f>BV156</f>
        <v>★</v>
      </c>
      <c r="CA156" s="847" t="s">
        <v>1001</v>
      </c>
      <c r="CB156" s="1176">
        <v>161</v>
      </c>
    </row>
    <row r="157" spans="2:80">
      <c r="B157" s="278"/>
      <c r="C157" s="1181"/>
      <c r="D157" s="208">
        <v>2</v>
      </c>
      <c r="E157" s="198" t="s">
        <v>25</v>
      </c>
      <c r="F157" s="1189"/>
      <c r="G157" s="1175"/>
      <c r="H157" s="1241">
        <f t="shared" si="55"/>
        <v>126</v>
      </c>
      <c r="I157" s="1177" t="s">
        <v>741</v>
      </c>
      <c r="J157" s="1178" t="s">
        <v>741</v>
      </c>
      <c r="K157" s="1178" t="s">
        <v>741</v>
      </c>
      <c r="L157" s="1178" t="s">
        <v>741</v>
      </c>
      <c r="M157" s="1178" t="s">
        <v>741</v>
      </c>
      <c r="N157" s="1178" t="s">
        <v>741</v>
      </c>
      <c r="O157" s="1178" t="s">
        <v>741</v>
      </c>
      <c r="P157" s="1178" t="s">
        <v>741</v>
      </c>
      <c r="Q157" s="1179" t="s">
        <v>741</v>
      </c>
      <c r="R157" s="1180" t="s">
        <v>713</v>
      </c>
      <c r="S157" s="1302"/>
      <c r="T157" s="1303"/>
      <c r="U157" s="1303"/>
      <c r="V157" s="1303"/>
      <c r="W157" s="1305"/>
      <c r="X157" s="226">
        <f>スコア!M170</f>
        <v>3</v>
      </c>
      <c r="Y157" s="319"/>
      <c r="Z157" s="320">
        <f>スコア!O170</f>
        <v>0</v>
      </c>
      <c r="AA157" s="189">
        <f t="shared" si="36"/>
        <v>0</v>
      </c>
      <c r="AB157" s="190"/>
      <c r="AC157" s="116"/>
      <c r="AD157" s="413" t="e">
        <f>#REF!</f>
        <v>#REF!</v>
      </c>
      <c r="AE157" s="402"/>
      <c r="AG157" s="414">
        <f>X157</f>
        <v>3</v>
      </c>
      <c r="AH157" s="192">
        <f>重み!D157</f>
        <v>0.33333333333333331</v>
      </c>
      <c r="AI157" s="261"/>
      <c r="AJ157" s="192">
        <f>重み!E157</f>
        <v>0</v>
      </c>
      <c r="AK157" s="166"/>
      <c r="AL157" s="116"/>
      <c r="AM157" s="145">
        <f>重み!M157</f>
        <v>0.33333333333333331</v>
      </c>
      <c r="AN157" s="130"/>
      <c r="AO157" s="145">
        <f>重み!N157</f>
        <v>0</v>
      </c>
      <c r="BR157" s="840">
        <v>0</v>
      </c>
      <c r="BS157" s="841"/>
      <c r="BT157" s="842" t="s">
        <v>1002</v>
      </c>
      <c r="BU157" s="843"/>
      <c r="BV157" s="1230" t="s">
        <v>761</v>
      </c>
      <c r="BW157" s="844" t="s">
        <v>1003</v>
      </c>
      <c r="BX157" s="843"/>
      <c r="BY157" s="853" t="s">
        <v>1004</v>
      </c>
      <c r="BZ157" s="846" t="str">
        <f>BV157</f>
        <v>★</v>
      </c>
      <c r="CA157" s="847" t="s">
        <v>858</v>
      </c>
      <c r="CB157" s="1176">
        <v>162</v>
      </c>
    </row>
    <row r="158" spans="2:80" ht="14.25" thickBot="1">
      <c r="B158" s="423"/>
      <c r="C158" s="1224"/>
      <c r="D158" s="343">
        <v>3</v>
      </c>
      <c r="E158" s="288" t="s">
        <v>26</v>
      </c>
      <c r="F158" s="1200"/>
      <c r="G158" s="1175"/>
      <c r="H158" s="1241">
        <f t="shared" si="55"/>
        <v>128</v>
      </c>
      <c r="I158" s="1177" t="s">
        <v>741</v>
      </c>
      <c r="J158" s="1178" t="s">
        <v>741</v>
      </c>
      <c r="K158" s="1178" t="s">
        <v>741</v>
      </c>
      <c r="L158" s="1178" t="s">
        <v>741</v>
      </c>
      <c r="M158" s="1178" t="s">
        <v>741</v>
      </c>
      <c r="N158" s="1178" t="s">
        <v>741</v>
      </c>
      <c r="O158" s="1178" t="s">
        <v>741</v>
      </c>
      <c r="P158" s="1178" t="s">
        <v>741</v>
      </c>
      <c r="Q158" s="1179" t="s">
        <v>741</v>
      </c>
      <c r="R158" s="1180" t="s">
        <v>1056</v>
      </c>
      <c r="S158" s="1302"/>
      <c r="T158" s="1303"/>
      <c r="U158" s="1303"/>
      <c r="V158" s="1303"/>
      <c r="W158" s="1305"/>
      <c r="X158" s="219">
        <f>スコア!M171</f>
        <v>3</v>
      </c>
      <c r="Y158" s="344"/>
      <c r="Z158" s="345">
        <f>スコア!O171</f>
        <v>0</v>
      </c>
      <c r="AA158" s="346">
        <f t="shared" si="36"/>
        <v>0</v>
      </c>
      <c r="AB158" s="290"/>
      <c r="AC158" s="116"/>
      <c r="AD158" s="417" t="e">
        <f>#REF!</f>
        <v>#REF!</v>
      </c>
      <c r="AE158" s="116"/>
      <c r="AG158" s="414">
        <f>X158</f>
        <v>3</v>
      </c>
      <c r="AH158" s="192">
        <f>重み!D158</f>
        <v>0.33333333333333331</v>
      </c>
      <c r="AI158" s="261"/>
      <c r="AJ158" s="192">
        <f>重み!E158</f>
        <v>0</v>
      </c>
      <c r="AK158" s="166"/>
      <c r="AL158" s="116"/>
      <c r="AM158" s="145">
        <f>重み!M158</f>
        <v>0.33333333333333331</v>
      </c>
      <c r="AN158" s="130"/>
      <c r="AO158" s="145">
        <f>重み!N158</f>
        <v>0</v>
      </c>
      <c r="BR158" s="840">
        <v>0</v>
      </c>
      <c r="BS158" s="841"/>
      <c r="BT158" s="842" t="s">
        <v>1005</v>
      </c>
      <c r="BU158" s="843"/>
      <c r="BV158" s="1230" t="s">
        <v>761</v>
      </c>
      <c r="BW158" s="844" t="s">
        <v>1006</v>
      </c>
      <c r="BX158" s="843"/>
      <c r="BY158" s="853" t="s">
        <v>1007</v>
      </c>
      <c r="BZ158" s="846" t="str">
        <f>BV158</f>
        <v>★</v>
      </c>
      <c r="CA158" s="847" t="s">
        <v>1008</v>
      </c>
      <c r="CB158" s="1176">
        <v>164</v>
      </c>
    </row>
    <row r="159" spans="2:80" ht="15.75" thickBot="1">
      <c r="B159" s="292" t="s">
        <v>442</v>
      </c>
      <c r="C159" s="347" t="s">
        <v>443</v>
      </c>
      <c r="D159" s="347"/>
      <c r="E159" s="347"/>
      <c r="F159" s="348"/>
      <c r="G159" s="1175"/>
      <c r="H159" s="1217"/>
      <c r="I159" s="804"/>
      <c r="J159" s="805"/>
      <c r="K159" s="805"/>
      <c r="L159" s="805"/>
      <c r="M159" s="805"/>
      <c r="N159" s="805"/>
      <c r="O159" s="805"/>
      <c r="P159" s="805"/>
      <c r="Q159" s="806"/>
      <c r="R159" s="807"/>
      <c r="S159" s="296"/>
      <c r="T159" s="297"/>
      <c r="U159" s="297"/>
      <c r="V159" s="297"/>
      <c r="W159" s="298"/>
      <c r="X159" s="424">
        <f>スコア!M172</f>
        <v>0</v>
      </c>
      <c r="Y159" s="300"/>
      <c r="Z159" s="301">
        <f>スコア!O172</f>
        <v>0</v>
      </c>
      <c r="AA159" s="302">
        <f t="shared" si="36"/>
        <v>0</v>
      </c>
      <c r="AB159" s="303">
        <f>ROUNDDOWN(AK159,1)</f>
        <v>2.9</v>
      </c>
      <c r="AC159" s="116"/>
      <c r="AD159" s="422"/>
      <c r="AE159" s="116"/>
      <c r="AG159" s="261"/>
      <c r="AH159" s="177">
        <f>重み!D159</f>
        <v>0.3</v>
      </c>
      <c r="AI159" s="261"/>
      <c r="AJ159" s="177"/>
      <c r="AK159" s="166">
        <f>AH160*AK160+AH161*AK161+AH169*AK169</f>
        <v>2.9941666666666666</v>
      </c>
      <c r="AL159" s="116"/>
      <c r="AM159" s="145">
        <f>重み!M159</f>
        <v>0.3</v>
      </c>
      <c r="AN159" s="130"/>
      <c r="AO159" s="145">
        <f>重み!N159</f>
        <v>0</v>
      </c>
      <c r="AQ159" s="755"/>
      <c r="AR159" s="741"/>
      <c r="AS159" s="741"/>
      <c r="AT159" s="741"/>
      <c r="AU159" s="741"/>
      <c r="AV159" s="741"/>
      <c r="AW159" s="741"/>
      <c r="AX159" s="741"/>
      <c r="AY159" s="741"/>
      <c r="AZ159" s="742"/>
      <c r="BA159" s="743"/>
      <c r="BB159" s="744">
        <f>Y159</f>
        <v>0</v>
      </c>
      <c r="BC159" s="303" t="e">
        <f t="shared" ref="BC159" si="60">ROUNDDOWN(BE159,1)</f>
        <v>#REF!</v>
      </c>
      <c r="BE159" s="724" t="e">
        <f>SUMPRODUCT(BB160:BB180,BE160:BE180)</f>
        <v>#REF!</v>
      </c>
      <c r="BR159" s="861"/>
      <c r="BS159" s="862"/>
      <c r="BT159" s="1148"/>
      <c r="BU159" s="1149"/>
      <c r="BV159" s="1234"/>
      <c r="BW159" s="1150"/>
      <c r="BX159" s="1151"/>
      <c r="BY159" s="863"/>
      <c r="BZ159" s="864"/>
      <c r="CA159" s="829"/>
      <c r="CB159" s="1217"/>
    </row>
    <row r="160" spans="2:80" ht="27.75" thickBot="1">
      <c r="B160" s="425">
        <v>1</v>
      </c>
      <c r="C160" s="181" t="s">
        <v>138</v>
      </c>
      <c r="D160" s="356"/>
      <c r="E160" s="356"/>
      <c r="F160" s="1193"/>
      <c r="G160" s="1175"/>
      <c r="H160" s="1241">
        <f t="shared" si="55"/>
        <v>129</v>
      </c>
      <c r="I160" s="1177" t="s">
        <v>741</v>
      </c>
      <c r="J160" s="1178" t="s">
        <v>741</v>
      </c>
      <c r="K160" s="1178" t="s">
        <v>741</v>
      </c>
      <c r="L160" s="1178" t="s">
        <v>741</v>
      </c>
      <c r="M160" s="1178" t="s">
        <v>741</v>
      </c>
      <c r="N160" s="1178" t="s">
        <v>741</v>
      </c>
      <c r="O160" s="1178" t="s">
        <v>741</v>
      </c>
      <c r="P160" s="1178" t="s">
        <v>741</v>
      </c>
      <c r="Q160" s="1179" t="s">
        <v>741</v>
      </c>
      <c r="R160" s="1180" t="s">
        <v>713</v>
      </c>
      <c r="S160" s="1302"/>
      <c r="T160" s="1303"/>
      <c r="U160" s="1303"/>
      <c r="V160" s="1303"/>
      <c r="W160" s="1305"/>
      <c r="X160" s="387">
        <f>スコア!M173</f>
        <v>3.7</v>
      </c>
      <c r="Y160" s="319"/>
      <c r="Z160" s="317">
        <f>スコア!O173</f>
        <v>0</v>
      </c>
      <c r="AA160" s="189">
        <f t="shared" si="36"/>
        <v>0</v>
      </c>
      <c r="AB160" s="190">
        <f>ROUNDDOWN(AK160,1)</f>
        <v>3.7</v>
      </c>
      <c r="AC160" s="116"/>
      <c r="AD160" s="413" t="e">
        <f>#REF!</f>
        <v>#REF!</v>
      </c>
      <c r="AE160" s="402"/>
      <c r="AG160" s="414">
        <f>X160</f>
        <v>3.7</v>
      </c>
      <c r="AH160" s="192">
        <f>重み!D160</f>
        <v>0.33333333333333331</v>
      </c>
      <c r="AI160" s="261"/>
      <c r="AJ160" s="192">
        <f>重み!E160</f>
        <v>0</v>
      </c>
      <c r="AK160" s="166">
        <f>IF(AI160=0,AG160,IF(AG160=0,AI160,AG160*AM$6+AI160*AO$6))</f>
        <v>3.7</v>
      </c>
      <c r="AL160" s="116"/>
      <c r="AM160" s="145">
        <f>重み!M160</f>
        <v>0.33333333333333331</v>
      </c>
      <c r="AN160" s="130"/>
      <c r="AO160" s="145">
        <f>重み!N160</f>
        <v>0</v>
      </c>
      <c r="AQ160" s="728"/>
      <c r="AR160" s="728"/>
      <c r="AS160" s="728"/>
      <c r="AT160" s="728"/>
      <c r="AU160" s="728"/>
      <c r="AV160" s="728">
        <v>4</v>
      </c>
      <c r="AW160" s="728"/>
      <c r="AX160" s="728"/>
      <c r="AY160" s="728"/>
      <c r="AZ160" s="728"/>
      <c r="BA160" s="725" t="e">
        <f t="shared" ref="BA160:BA169" si="61">ROUNDDOWN(BE160,1)</f>
        <v>#REF!</v>
      </c>
      <c r="BB160" s="430">
        <f>Y160</f>
        <v>0</v>
      </c>
      <c r="BC160" s="240"/>
      <c r="BE160" s="758" t="e">
        <f>AD160</f>
        <v>#REF!</v>
      </c>
      <c r="BG160" s="723">
        <f>SUMPRODUCT($BH$7:$BQ$7,BH160:BQ160)</f>
        <v>0</v>
      </c>
      <c r="BH160" s="709">
        <f t="shared" ref="BH160:BQ161" si="62">IF(AQ160&gt;0,1,0)</f>
        <v>0</v>
      </c>
      <c r="BI160" s="709">
        <f t="shared" si="62"/>
        <v>0</v>
      </c>
      <c r="BJ160" s="709">
        <f t="shared" si="62"/>
        <v>0</v>
      </c>
      <c r="BK160" s="709">
        <f t="shared" si="62"/>
        <v>0</v>
      </c>
      <c r="BL160" s="709">
        <f t="shared" si="62"/>
        <v>0</v>
      </c>
      <c r="BM160" s="709">
        <f t="shared" si="62"/>
        <v>1</v>
      </c>
      <c r="BN160" s="709">
        <f t="shared" si="62"/>
        <v>0</v>
      </c>
      <c r="BO160" s="709">
        <f t="shared" si="62"/>
        <v>0</v>
      </c>
      <c r="BP160" s="709">
        <f t="shared" si="62"/>
        <v>0</v>
      </c>
      <c r="BQ160" s="709">
        <f t="shared" si="62"/>
        <v>0</v>
      </c>
      <c r="BR160" s="892"/>
      <c r="BS160" s="841"/>
      <c r="BT160" s="842" t="s">
        <v>1009</v>
      </c>
      <c r="BU160" s="843"/>
      <c r="BV160" s="1230" t="s">
        <v>756</v>
      </c>
      <c r="BW160" s="844" t="s">
        <v>1003</v>
      </c>
      <c r="BX160" s="843"/>
      <c r="BY160" s="853" t="s">
        <v>1010</v>
      </c>
      <c r="BZ160" s="846" t="str">
        <f>BV160</f>
        <v>▲</v>
      </c>
      <c r="CA160" s="847" t="s">
        <v>858</v>
      </c>
      <c r="CB160" s="1176">
        <v>165</v>
      </c>
    </row>
    <row r="161" spans="2:80" ht="14.25" thickBot="1">
      <c r="B161" s="426">
        <v>2</v>
      </c>
      <c r="C161" s="232" t="s">
        <v>139</v>
      </c>
      <c r="D161" s="232"/>
      <c r="E161" s="232"/>
      <c r="F161" s="1189"/>
      <c r="G161" s="1175"/>
      <c r="H161" s="798"/>
      <c r="I161" s="784"/>
      <c r="J161" s="785"/>
      <c r="K161" s="785"/>
      <c r="L161" s="785"/>
      <c r="M161" s="785"/>
      <c r="N161" s="785"/>
      <c r="O161" s="785"/>
      <c r="P161" s="785"/>
      <c r="Q161" s="786"/>
      <c r="R161" s="787"/>
      <c r="S161" s="390"/>
      <c r="T161" s="769"/>
      <c r="U161" s="769"/>
      <c r="V161" s="769"/>
      <c r="W161" s="769"/>
      <c r="X161" s="427">
        <f>スコア!M174</f>
        <v>2.5</v>
      </c>
      <c r="Y161" s="428"/>
      <c r="Z161" s="429">
        <f>スコア!O174</f>
        <v>0</v>
      </c>
      <c r="AA161" s="430">
        <f t="shared" si="36"/>
        <v>0</v>
      </c>
      <c r="AB161" s="240">
        <f>ROUNDDOWN(AK161,1)</f>
        <v>2.5</v>
      </c>
      <c r="AC161" s="116"/>
      <c r="AD161" s="431"/>
      <c r="AE161" s="116"/>
      <c r="AG161" s="191">
        <f>SUMPRODUCT(AG162:AG164,AH162:AH164)</f>
        <v>2.5625</v>
      </c>
      <c r="AH161" s="192">
        <f>重み!D161</f>
        <v>0.33333333333333331</v>
      </c>
      <c r="AI161" s="191">
        <f>SUMPRODUCT(AI162:AI164,AJ162:AJ164)</f>
        <v>0</v>
      </c>
      <c r="AJ161" s="192">
        <f>重み!E161</f>
        <v>0</v>
      </c>
      <c r="AK161" s="166">
        <f>IF(AI161=0,AG161,IF(AG161=0,AI161,AG161*AM$6+AI161*AO$6))</f>
        <v>2.5625</v>
      </c>
      <c r="AL161" s="116"/>
      <c r="AM161" s="145">
        <f>重み!M161</f>
        <v>0.33333333333333331</v>
      </c>
      <c r="AN161" s="130"/>
      <c r="AO161" s="145">
        <f>重み!N161</f>
        <v>0</v>
      </c>
      <c r="AQ161" s="728">
        <v>3</v>
      </c>
      <c r="AR161" s="728"/>
      <c r="AS161" s="728"/>
      <c r="AT161" s="728"/>
      <c r="AU161" s="728"/>
      <c r="AV161" s="728">
        <v>4</v>
      </c>
      <c r="AW161" s="728"/>
      <c r="AX161" s="728"/>
      <c r="AY161" s="728"/>
      <c r="AZ161" s="728"/>
      <c r="BA161" s="725">
        <f t="shared" si="61"/>
        <v>3</v>
      </c>
      <c r="BB161" s="430">
        <f>Y161</f>
        <v>0</v>
      </c>
      <c r="BC161" s="240"/>
      <c r="BE161" s="724">
        <f>SUMPRODUCT($BH$7:$BQ$7,AQ161:AZ161)/BG161</f>
        <v>3</v>
      </c>
      <c r="BG161" s="723">
        <f>SUMPRODUCT($BH$7:$BQ$7,BH161:BQ161)</f>
        <v>1</v>
      </c>
      <c r="BH161" s="709">
        <f t="shared" si="62"/>
        <v>1</v>
      </c>
      <c r="BI161" s="709">
        <f t="shared" si="62"/>
        <v>0</v>
      </c>
      <c r="BJ161" s="709">
        <f t="shared" si="62"/>
        <v>0</v>
      </c>
      <c r="BK161" s="709">
        <f t="shared" si="62"/>
        <v>0</v>
      </c>
      <c r="BL161" s="709">
        <f t="shared" si="62"/>
        <v>0</v>
      </c>
      <c r="BM161" s="709">
        <f t="shared" si="62"/>
        <v>1</v>
      </c>
      <c r="BN161" s="709">
        <f t="shared" si="62"/>
        <v>0</v>
      </c>
      <c r="BO161" s="709">
        <f t="shared" si="62"/>
        <v>0</v>
      </c>
      <c r="BP161" s="709">
        <f t="shared" si="62"/>
        <v>0</v>
      </c>
      <c r="BQ161" s="709">
        <f t="shared" si="62"/>
        <v>0</v>
      </c>
      <c r="BR161" s="830"/>
      <c r="BS161" s="831"/>
      <c r="BT161" s="1164"/>
      <c r="BU161" s="1165"/>
      <c r="BV161" s="1229"/>
      <c r="BW161" s="1166"/>
      <c r="BX161" s="1167"/>
      <c r="BY161" s="832"/>
      <c r="BZ161" s="833"/>
      <c r="CA161" s="834"/>
      <c r="CB161" s="798"/>
    </row>
    <row r="162" spans="2:80">
      <c r="B162" s="425"/>
      <c r="C162" s="230">
        <v>2.1</v>
      </c>
      <c r="D162" s="358" t="s">
        <v>140</v>
      </c>
      <c r="E162" s="356"/>
      <c r="F162" s="1193"/>
      <c r="G162" s="1175"/>
      <c r="H162" s="1241">
        <f t="shared" si="55"/>
        <v>131</v>
      </c>
      <c r="I162" s="1177" t="s">
        <v>741</v>
      </c>
      <c r="J162" s="1178" t="s">
        <v>741</v>
      </c>
      <c r="K162" s="1178" t="s">
        <v>741</v>
      </c>
      <c r="L162" s="1178" t="s">
        <v>741</v>
      </c>
      <c r="M162" s="1178" t="s">
        <v>741</v>
      </c>
      <c r="N162" s="1178" t="s">
        <v>741</v>
      </c>
      <c r="O162" s="1178" t="s">
        <v>741</v>
      </c>
      <c r="P162" s="1178" t="s">
        <v>741</v>
      </c>
      <c r="Q162" s="1179" t="s">
        <v>741</v>
      </c>
      <c r="R162" s="1180" t="s">
        <v>713</v>
      </c>
      <c r="S162" s="1302"/>
      <c r="T162" s="1303"/>
      <c r="U162" s="1303"/>
      <c r="V162" s="1303"/>
      <c r="W162" s="1305"/>
      <c r="X162" s="350">
        <f>スコア!M175</f>
        <v>3</v>
      </c>
      <c r="Y162" s="319"/>
      <c r="Z162" s="317">
        <f>スコア!O175</f>
        <v>0</v>
      </c>
      <c r="AA162" s="189">
        <f t="shared" si="36"/>
        <v>0</v>
      </c>
      <c r="AB162" s="190"/>
      <c r="AC162" s="116"/>
      <c r="AD162" s="413" t="e">
        <f>#REF!</f>
        <v>#REF!</v>
      </c>
      <c r="AE162" s="402"/>
      <c r="AG162" s="414">
        <f>X162</f>
        <v>3</v>
      </c>
      <c r="AH162" s="192">
        <f>重み!D162</f>
        <v>0.25</v>
      </c>
      <c r="AI162" s="261"/>
      <c r="AJ162" s="192">
        <f>重み!E162</f>
        <v>0</v>
      </c>
      <c r="AK162" s="166"/>
      <c r="AL162" s="116"/>
      <c r="AM162" s="145">
        <f>重み!M162</f>
        <v>0.25</v>
      </c>
      <c r="AN162" s="130"/>
      <c r="AO162" s="145">
        <f>重み!N162</f>
        <v>0</v>
      </c>
      <c r="BA162" s="757">
        <f t="shared" si="61"/>
        <v>0</v>
      </c>
      <c r="BR162" s="840">
        <v>0</v>
      </c>
      <c r="BS162" s="841"/>
      <c r="BT162" s="842" t="s">
        <v>1011</v>
      </c>
      <c r="BU162" s="843"/>
      <c r="BV162" s="1230" t="s">
        <v>761</v>
      </c>
      <c r="BW162" s="844" t="s">
        <v>1012</v>
      </c>
      <c r="BX162" s="843"/>
      <c r="BY162" s="853" t="s">
        <v>1013</v>
      </c>
      <c r="BZ162" s="865" t="str">
        <f>BV162</f>
        <v>★</v>
      </c>
      <c r="CA162" s="847" t="s">
        <v>936</v>
      </c>
      <c r="CB162" s="1176">
        <v>167</v>
      </c>
    </row>
    <row r="163" spans="2:80" ht="27.75" thickBot="1">
      <c r="B163" s="425"/>
      <c r="C163" s="230">
        <v>2.2000000000000002</v>
      </c>
      <c r="D163" s="358" t="s">
        <v>444</v>
      </c>
      <c r="E163" s="232"/>
      <c r="F163" s="1189"/>
      <c r="G163" s="1175"/>
      <c r="H163" s="1241">
        <f t="shared" si="55"/>
        <v>135</v>
      </c>
      <c r="I163" s="1202" t="s">
        <v>741</v>
      </c>
      <c r="J163" s="1203" t="s">
        <v>741</v>
      </c>
      <c r="K163" s="1203" t="s">
        <v>741</v>
      </c>
      <c r="L163" s="1203" t="s">
        <v>741</v>
      </c>
      <c r="M163" s="1203" t="s">
        <v>741</v>
      </c>
      <c r="N163" s="1203" t="s">
        <v>741</v>
      </c>
      <c r="O163" s="1203" t="s">
        <v>741</v>
      </c>
      <c r="P163" s="1203" t="s">
        <v>741</v>
      </c>
      <c r="Q163" s="1204" t="s">
        <v>741</v>
      </c>
      <c r="R163" s="1205" t="s">
        <v>713</v>
      </c>
      <c r="S163" s="1302"/>
      <c r="T163" s="1303"/>
      <c r="U163" s="1303"/>
      <c r="V163" s="1303"/>
      <c r="W163" s="1305"/>
      <c r="X163" s="231">
        <f>スコア!M176</f>
        <v>2</v>
      </c>
      <c r="Y163" s="319"/>
      <c r="Z163" s="317">
        <f>スコア!O176</f>
        <v>0</v>
      </c>
      <c r="AA163" s="362">
        <f t="shared" si="36"/>
        <v>0</v>
      </c>
      <c r="AB163" s="190"/>
      <c r="AC163" s="116"/>
      <c r="AD163" s="417" t="e">
        <f>#REF!</f>
        <v>#REF!</v>
      </c>
      <c r="AE163" s="116"/>
      <c r="AG163" s="414">
        <f>X163</f>
        <v>2</v>
      </c>
      <c r="AH163" s="192">
        <f>重み!D163</f>
        <v>0.5</v>
      </c>
      <c r="AI163" s="261"/>
      <c r="AJ163" s="192">
        <f>重み!E163</f>
        <v>0</v>
      </c>
      <c r="AK163" s="166"/>
      <c r="AL163" s="116"/>
      <c r="AM163" s="145">
        <f>重み!M163</f>
        <v>0.5</v>
      </c>
      <c r="AN163" s="130"/>
      <c r="AO163" s="145">
        <f>重み!N163</f>
        <v>0</v>
      </c>
      <c r="BA163" s="757">
        <f t="shared" si="61"/>
        <v>0</v>
      </c>
      <c r="BR163" s="868">
        <v>0</v>
      </c>
      <c r="BS163" s="869"/>
      <c r="BT163" s="870" t="s">
        <v>1014</v>
      </c>
      <c r="BU163" s="871"/>
      <c r="BV163" s="1235" t="s">
        <v>761</v>
      </c>
      <c r="BW163" s="872" t="s">
        <v>992</v>
      </c>
      <c r="BX163" s="871"/>
      <c r="BY163" s="875" t="s">
        <v>1015</v>
      </c>
      <c r="BZ163" s="846" t="str">
        <f>BV163</f>
        <v>★</v>
      </c>
      <c r="CA163" s="894" t="s">
        <v>1016</v>
      </c>
      <c r="CB163" s="1201">
        <v>171</v>
      </c>
    </row>
    <row r="164" spans="2:80" ht="14.25" thickBot="1">
      <c r="B164" s="425"/>
      <c r="C164" s="222">
        <v>2.2999999999999998</v>
      </c>
      <c r="D164" s="432" t="s">
        <v>141</v>
      </c>
      <c r="E164" s="181"/>
      <c r="F164" s="1197"/>
      <c r="G164" s="1175"/>
      <c r="H164" s="788"/>
      <c r="I164" s="789"/>
      <c r="J164" s="790"/>
      <c r="K164" s="790"/>
      <c r="L164" s="790"/>
      <c r="M164" s="790"/>
      <c r="N164" s="790"/>
      <c r="O164" s="790"/>
      <c r="P164" s="790"/>
      <c r="Q164" s="791"/>
      <c r="R164" s="792"/>
      <c r="S164" s="766"/>
      <c r="T164" s="767"/>
      <c r="U164" s="767"/>
      <c r="V164" s="767"/>
      <c r="W164" s="433"/>
      <c r="X164" s="427">
        <f>スコア!M177</f>
        <v>3.2</v>
      </c>
      <c r="Y164" s="434"/>
      <c r="Z164" s="336">
        <f>スコア!O177</f>
        <v>0</v>
      </c>
      <c r="AA164" s="189">
        <f t="shared" si="36"/>
        <v>0</v>
      </c>
      <c r="AB164" s="190"/>
      <c r="AC164" s="116"/>
      <c r="AD164" s="431"/>
      <c r="AE164" s="116"/>
      <c r="AG164" s="191">
        <f>SUMPRODUCT(AG165:AG168,AH165:AH168)</f>
        <v>3.25</v>
      </c>
      <c r="AH164" s="192">
        <f>重み!D164</f>
        <v>0.25</v>
      </c>
      <c r="AI164" s="191">
        <f>SUMPRODUCT(AI165:AI168,AJ165:AJ168)</f>
        <v>0</v>
      </c>
      <c r="AJ164" s="192">
        <f>重み!E164</f>
        <v>0</v>
      </c>
      <c r="AK164" s="166"/>
      <c r="AL164" s="116"/>
      <c r="AM164" s="145">
        <f>重み!M164</f>
        <v>0.25</v>
      </c>
      <c r="AN164" s="130"/>
      <c r="AO164" s="145">
        <f>重み!N164</f>
        <v>0</v>
      </c>
      <c r="BA164" s="757">
        <f t="shared" si="61"/>
        <v>0</v>
      </c>
      <c r="BR164" s="835"/>
      <c r="BS164" s="836"/>
      <c r="BT164" s="1160"/>
      <c r="BU164" s="1161"/>
      <c r="BV164" s="1232"/>
      <c r="BW164" s="1162"/>
      <c r="BX164" s="1163"/>
      <c r="BY164" s="837"/>
      <c r="BZ164" s="838"/>
      <c r="CA164" s="839"/>
      <c r="CB164" s="788"/>
    </row>
    <row r="165" spans="2:80">
      <c r="B165" s="425"/>
      <c r="C165" s="1188"/>
      <c r="D165" s="208">
        <v>1</v>
      </c>
      <c r="E165" s="341" t="s">
        <v>445</v>
      </c>
      <c r="F165" s="1189"/>
      <c r="G165" s="1175"/>
      <c r="H165" s="1241">
        <f t="shared" si="55"/>
        <v>148</v>
      </c>
      <c r="I165" s="1177" t="s">
        <v>741</v>
      </c>
      <c r="J165" s="1178" t="s">
        <v>741</v>
      </c>
      <c r="K165" s="1178" t="s">
        <v>741</v>
      </c>
      <c r="L165" s="1178" t="s">
        <v>741</v>
      </c>
      <c r="M165" s="1178" t="s">
        <v>741</v>
      </c>
      <c r="N165" s="1178" t="s">
        <v>741</v>
      </c>
      <c r="O165" s="1178" t="s">
        <v>741</v>
      </c>
      <c r="P165" s="1178" t="s">
        <v>741</v>
      </c>
      <c r="Q165" s="1179" t="s">
        <v>741</v>
      </c>
      <c r="R165" s="1225" t="s">
        <v>1057</v>
      </c>
      <c r="S165" s="1302"/>
      <c r="T165" s="1303"/>
      <c r="U165" s="1303"/>
      <c r="V165" s="1303"/>
      <c r="W165" s="1305"/>
      <c r="X165" s="212">
        <f>スコア!M178</f>
        <v>3</v>
      </c>
      <c r="Y165" s="213"/>
      <c r="Z165" s="336">
        <f>スコア!O178</f>
        <v>0</v>
      </c>
      <c r="AA165" s="213">
        <f t="shared" si="36"/>
        <v>0</v>
      </c>
      <c r="AB165" s="190"/>
      <c r="AC165" s="116"/>
      <c r="AD165" s="413" t="e">
        <f>#REF!</f>
        <v>#REF!</v>
      </c>
      <c r="AE165" s="402"/>
      <c r="AG165" s="414">
        <f>X165</f>
        <v>3</v>
      </c>
      <c r="AH165" s="192">
        <f>重み!D165</f>
        <v>0.25</v>
      </c>
      <c r="AI165" s="261"/>
      <c r="AJ165" s="192">
        <f>重み!E168</f>
        <v>0</v>
      </c>
      <c r="AK165" s="166"/>
      <c r="AL165" s="116"/>
      <c r="AM165" s="145">
        <f>重み!M165</f>
        <v>0.25</v>
      </c>
      <c r="AN165" s="130"/>
      <c r="AO165" s="145">
        <f>重み!N168</f>
        <v>0</v>
      </c>
      <c r="BA165" s="757">
        <f t="shared" si="61"/>
        <v>0</v>
      </c>
      <c r="BR165" s="840">
        <v>0</v>
      </c>
      <c r="BS165" s="841"/>
      <c r="BT165" s="842" t="s">
        <v>1017</v>
      </c>
      <c r="BU165" s="843"/>
      <c r="BV165" s="1230" t="s">
        <v>761</v>
      </c>
      <c r="BW165" s="844"/>
      <c r="BX165" s="843"/>
      <c r="BY165" s="853" t="s">
        <v>1018</v>
      </c>
      <c r="BZ165" s="865" t="str">
        <f>BV165</f>
        <v>★</v>
      </c>
      <c r="CA165" s="847" t="s">
        <v>936</v>
      </c>
      <c r="CB165" s="1176">
        <v>184</v>
      </c>
    </row>
    <row r="166" spans="2:80">
      <c r="B166" s="425"/>
      <c r="C166" s="1188"/>
      <c r="D166" s="340">
        <v>2</v>
      </c>
      <c r="E166" s="341" t="s">
        <v>446</v>
      </c>
      <c r="F166" s="1189"/>
      <c r="G166" s="1175"/>
      <c r="H166" s="1241">
        <f t="shared" si="55"/>
        <v>148</v>
      </c>
      <c r="I166" s="1177" t="s">
        <v>741</v>
      </c>
      <c r="J166" s="1178" t="s">
        <v>741</v>
      </c>
      <c r="K166" s="1178" t="s">
        <v>741</v>
      </c>
      <c r="L166" s="1178" t="s">
        <v>741</v>
      </c>
      <c r="M166" s="1178" t="s">
        <v>741</v>
      </c>
      <c r="N166" s="1178" t="s">
        <v>741</v>
      </c>
      <c r="O166" s="1178" t="s">
        <v>741</v>
      </c>
      <c r="P166" s="1178" t="s">
        <v>741</v>
      </c>
      <c r="Q166" s="1179" t="s">
        <v>741</v>
      </c>
      <c r="R166" s="1180" t="s">
        <v>713</v>
      </c>
      <c r="S166" s="1302"/>
      <c r="T166" s="1303"/>
      <c r="U166" s="1303"/>
      <c r="V166" s="1303"/>
      <c r="W166" s="1305"/>
      <c r="X166" s="226">
        <f>スコア!M179</f>
        <v>3</v>
      </c>
      <c r="Y166" s="213"/>
      <c r="Z166" s="399">
        <f>スコア!O179</f>
        <v>0</v>
      </c>
      <c r="AA166" s="213">
        <f t="shared" si="36"/>
        <v>0</v>
      </c>
      <c r="AB166" s="190"/>
      <c r="AC166" s="116"/>
      <c r="AD166" s="413" t="e">
        <f>#REF!</f>
        <v>#REF!</v>
      </c>
      <c r="AE166" s="402"/>
      <c r="AG166" s="414">
        <f>X166</f>
        <v>3</v>
      </c>
      <c r="AH166" s="192">
        <f>重み!D166</f>
        <v>0.25</v>
      </c>
      <c r="AI166" s="261"/>
      <c r="AJ166" s="192">
        <f>重み!E179</f>
        <v>0</v>
      </c>
      <c r="AK166" s="166"/>
      <c r="AL166" s="116"/>
      <c r="AM166" s="145">
        <f>重み!M166</f>
        <v>0.25</v>
      </c>
      <c r="AN166" s="130"/>
      <c r="AO166" s="145">
        <f>重み!N179</f>
        <v>0</v>
      </c>
      <c r="BA166" s="757">
        <f t="shared" si="61"/>
        <v>0</v>
      </c>
      <c r="BR166" s="840">
        <v>0</v>
      </c>
      <c r="BS166" s="841"/>
      <c r="BT166" s="842" t="s">
        <v>1019</v>
      </c>
      <c r="BU166" s="843"/>
      <c r="BV166" s="1230" t="s">
        <v>761</v>
      </c>
      <c r="BW166" s="844"/>
      <c r="BX166" s="843"/>
      <c r="BY166" s="853" t="s">
        <v>1020</v>
      </c>
      <c r="BZ166" s="865" t="str">
        <f>BV166</f>
        <v>★</v>
      </c>
      <c r="CA166" s="847" t="s">
        <v>936</v>
      </c>
      <c r="CB166" s="1176">
        <v>184</v>
      </c>
    </row>
    <row r="167" spans="2:80" ht="27">
      <c r="B167" s="425"/>
      <c r="C167" s="1188"/>
      <c r="D167" s="208">
        <v>3</v>
      </c>
      <c r="E167" s="341" t="s">
        <v>142</v>
      </c>
      <c r="F167" s="1189"/>
      <c r="G167" s="1175"/>
      <c r="H167" s="1241">
        <f t="shared" si="55"/>
        <v>150</v>
      </c>
      <c r="I167" s="1177" t="s">
        <v>741</v>
      </c>
      <c r="J167" s="1178" t="s">
        <v>741</v>
      </c>
      <c r="K167" s="1178" t="s">
        <v>741</v>
      </c>
      <c r="L167" s="1178" t="s">
        <v>741</v>
      </c>
      <c r="M167" s="1178" t="s">
        <v>741</v>
      </c>
      <c r="N167" s="1178" t="s">
        <v>741</v>
      </c>
      <c r="O167" s="1178" t="s">
        <v>741</v>
      </c>
      <c r="P167" s="1178" t="s">
        <v>741</v>
      </c>
      <c r="Q167" s="1179" t="s">
        <v>741</v>
      </c>
      <c r="R167" s="1180" t="s">
        <v>713</v>
      </c>
      <c r="S167" s="1302"/>
      <c r="T167" s="1303"/>
      <c r="U167" s="1303"/>
      <c r="V167" s="1303"/>
      <c r="W167" s="1305"/>
      <c r="X167" s="226">
        <f>スコア!M180</f>
        <v>5</v>
      </c>
      <c r="Y167" s="213"/>
      <c r="Z167" s="399">
        <f>スコア!O180</f>
        <v>0</v>
      </c>
      <c r="AA167" s="213">
        <f t="shared" si="36"/>
        <v>0</v>
      </c>
      <c r="AB167" s="190"/>
      <c r="AC167" s="116"/>
      <c r="AD167" s="413" t="e">
        <f>#REF!</f>
        <v>#REF!</v>
      </c>
      <c r="AE167" s="116"/>
      <c r="AG167" s="414">
        <f>X167</f>
        <v>5</v>
      </c>
      <c r="AH167" s="192">
        <f>重み!D167</f>
        <v>0.25</v>
      </c>
      <c r="AI167" s="261"/>
      <c r="AJ167" s="192">
        <f>重み!E180</f>
        <v>0</v>
      </c>
      <c r="AK167" s="166"/>
      <c r="AL167" s="116"/>
      <c r="AM167" s="145">
        <f>重み!M167</f>
        <v>0.25</v>
      </c>
      <c r="AN167" s="130"/>
      <c r="AO167" s="145">
        <f>重み!N180</f>
        <v>0</v>
      </c>
      <c r="BA167" s="757">
        <f t="shared" si="61"/>
        <v>0</v>
      </c>
      <c r="BR167" s="840">
        <v>0</v>
      </c>
      <c r="BS167" s="841"/>
      <c r="BT167" s="842" t="s">
        <v>1021</v>
      </c>
      <c r="BU167" s="843"/>
      <c r="BV167" s="1230" t="s">
        <v>761</v>
      </c>
      <c r="BW167" s="844" t="s">
        <v>992</v>
      </c>
      <c r="BX167" s="843"/>
      <c r="BY167" s="853" t="s">
        <v>1022</v>
      </c>
      <c r="BZ167" s="846" t="str">
        <f>BV167</f>
        <v>★</v>
      </c>
      <c r="CA167" s="847" t="s">
        <v>979</v>
      </c>
      <c r="CB167" s="1176">
        <v>186</v>
      </c>
    </row>
    <row r="168" spans="2:80" ht="27.75" thickBot="1">
      <c r="B168" s="435"/>
      <c r="C168" s="1191"/>
      <c r="D168" s="208">
        <v>4</v>
      </c>
      <c r="E168" s="341" t="s">
        <v>230</v>
      </c>
      <c r="F168" s="1189"/>
      <c r="G168" s="1175"/>
      <c r="H168" s="1241">
        <f t="shared" si="55"/>
        <v>152</v>
      </c>
      <c r="I168" s="1177" t="s">
        <v>741</v>
      </c>
      <c r="J168" s="1178" t="s">
        <v>741</v>
      </c>
      <c r="K168" s="1178" t="s">
        <v>741</v>
      </c>
      <c r="L168" s="1178" t="s">
        <v>741</v>
      </c>
      <c r="M168" s="1178" t="s">
        <v>741</v>
      </c>
      <c r="N168" s="1178" t="s">
        <v>741</v>
      </c>
      <c r="O168" s="1178" t="s">
        <v>741</v>
      </c>
      <c r="P168" s="1178" t="s">
        <v>741</v>
      </c>
      <c r="Q168" s="1179" t="s">
        <v>741</v>
      </c>
      <c r="R168" s="1180" t="s">
        <v>713</v>
      </c>
      <c r="S168" s="1302"/>
      <c r="T168" s="1303"/>
      <c r="U168" s="1303"/>
      <c r="V168" s="1303"/>
      <c r="W168" s="1305"/>
      <c r="X168" s="219">
        <f>スコア!M181</f>
        <v>2</v>
      </c>
      <c r="Y168" s="436"/>
      <c r="Z168" s="437">
        <f>スコア!O181</f>
        <v>0</v>
      </c>
      <c r="AA168" s="436">
        <f t="shared" si="36"/>
        <v>0</v>
      </c>
      <c r="AB168" s="311"/>
      <c r="AC168" s="116"/>
      <c r="AD168" s="417" t="e">
        <f>#REF!</f>
        <v>#REF!</v>
      </c>
      <c r="AE168" s="116"/>
      <c r="AG168" s="414">
        <f>X168</f>
        <v>2</v>
      </c>
      <c r="AH168" s="192">
        <f>重み!D168</f>
        <v>0.25</v>
      </c>
      <c r="AI168" s="261"/>
      <c r="AJ168" s="192">
        <f>重み!E181</f>
        <v>0</v>
      </c>
      <c r="AK168" s="166"/>
      <c r="AL168" s="116"/>
      <c r="AM168" s="145">
        <f>重み!M168</f>
        <v>0.25</v>
      </c>
      <c r="AN168" s="130"/>
      <c r="AO168" s="145">
        <f>重み!N181</f>
        <v>0</v>
      </c>
      <c r="BA168" s="757">
        <f t="shared" si="61"/>
        <v>0</v>
      </c>
      <c r="BR168" s="840">
        <v>0</v>
      </c>
      <c r="BS168" s="841"/>
      <c r="BT168" s="842" t="s">
        <v>1023</v>
      </c>
      <c r="BU168" s="843"/>
      <c r="BV168" s="1230" t="s">
        <v>756</v>
      </c>
      <c r="BW168" s="844" t="s">
        <v>1024</v>
      </c>
      <c r="BX168" s="843"/>
      <c r="BY168" s="853" t="s">
        <v>1025</v>
      </c>
      <c r="BZ168" s="865" t="str">
        <f>BV168</f>
        <v>▲</v>
      </c>
      <c r="CA168" s="847" t="s">
        <v>936</v>
      </c>
      <c r="CB168" s="1176">
        <v>188</v>
      </c>
    </row>
    <row r="169" spans="2:80">
      <c r="B169" s="438">
        <v>3</v>
      </c>
      <c r="C169" s="232" t="s">
        <v>231</v>
      </c>
      <c r="D169" s="341"/>
      <c r="E169" s="232"/>
      <c r="F169" s="1189"/>
      <c r="G169" s="1175"/>
      <c r="H169" s="798"/>
      <c r="I169" s="784"/>
      <c r="J169" s="785"/>
      <c r="K169" s="785"/>
      <c r="L169" s="785"/>
      <c r="M169" s="785"/>
      <c r="N169" s="785"/>
      <c r="O169" s="785"/>
      <c r="P169" s="785"/>
      <c r="Q169" s="786"/>
      <c r="R169" s="787"/>
      <c r="S169" s="234"/>
      <c r="T169" s="235"/>
      <c r="U169" s="235"/>
      <c r="V169" s="235"/>
      <c r="W169" s="236"/>
      <c r="X169" s="439">
        <f>スコア!M183</f>
        <v>2.7</v>
      </c>
      <c r="Y169" s="238"/>
      <c r="Z169" s="355">
        <f>スコア!O183</f>
        <v>0</v>
      </c>
      <c r="AA169" s="239">
        <f t="shared" si="36"/>
        <v>0</v>
      </c>
      <c r="AB169" s="240">
        <f>ROUNDDOWN(AK169,1)</f>
        <v>2.7</v>
      </c>
      <c r="AC169" s="116"/>
      <c r="AD169" s="116"/>
      <c r="AE169" s="116"/>
      <c r="AG169" s="191">
        <f>AG170*AH170+AG174*AH174+AG178*AH178</f>
        <v>2.72</v>
      </c>
      <c r="AH169" s="192">
        <f>重み!D169</f>
        <v>0.33333333333333331</v>
      </c>
      <c r="AI169" s="191">
        <f>AI170*AJ170+AI174*AJ174+AI178*AJ178</f>
        <v>0</v>
      </c>
      <c r="AJ169" s="192">
        <f>重み!E169</f>
        <v>0</v>
      </c>
      <c r="AK169" s="166">
        <f>IF(AI169=0,AG169,IF(AG169=0,AI169,AG169*AM$6+AI169*AO$6))</f>
        <v>2.72</v>
      </c>
      <c r="AL169" s="116"/>
      <c r="AM169" s="145">
        <f>重み!M169</f>
        <v>0.33333333333333331</v>
      </c>
      <c r="AN169" s="130"/>
      <c r="AO169" s="145">
        <f>重み!N169</f>
        <v>0</v>
      </c>
      <c r="AQ169" s="728">
        <v>3</v>
      </c>
      <c r="AR169" s="728"/>
      <c r="AS169" s="728"/>
      <c r="AT169" s="728"/>
      <c r="AU169" s="728"/>
      <c r="AV169" s="728">
        <v>4</v>
      </c>
      <c r="AW169" s="728"/>
      <c r="AX169" s="728"/>
      <c r="AY169" s="728"/>
      <c r="AZ169" s="728"/>
      <c r="BA169" s="725">
        <f t="shared" si="61"/>
        <v>3</v>
      </c>
      <c r="BB169" s="430">
        <f>Y169</f>
        <v>0</v>
      </c>
      <c r="BC169" s="240"/>
      <c r="BE169" s="724">
        <f>SUMPRODUCT($BH$7:$BQ$7,AQ169:AZ169)/BG169</f>
        <v>3</v>
      </c>
      <c r="BG169" s="723">
        <f>SUMPRODUCT($BH$7:$BQ$7,BH169:BQ169)</f>
        <v>1</v>
      </c>
      <c r="BH169" s="709">
        <f t="shared" ref="BH169:BQ169" si="63">IF(AQ169&gt;0,1,0)</f>
        <v>1</v>
      </c>
      <c r="BI169" s="709">
        <f t="shared" si="63"/>
        <v>0</v>
      </c>
      <c r="BJ169" s="709">
        <f t="shared" si="63"/>
        <v>0</v>
      </c>
      <c r="BK169" s="709">
        <f t="shared" si="63"/>
        <v>0</v>
      </c>
      <c r="BL169" s="709">
        <f t="shared" si="63"/>
        <v>0</v>
      </c>
      <c r="BM169" s="709">
        <f t="shared" si="63"/>
        <v>1</v>
      </c>
      <c r="BN169" s="709">
        <f t="shared" si="63"/>
        <v>0</v>
      </c>
      <c r="BO169" s="709">
        <f t="shared" si="63"/>
        <v>0</v>
      </c>
      <c r="BP169" s="709">
        <f t="shared" si="63"/>
        <v>0</v>
      </c>
      <c r="BQ169" s="709">
        <f t="shared" si="63"/>
        <v>0</v>
      </c>
      <c r="BR169" s="830"/>
      <c r="BS169" s="831"/>
      <c r="BT169" s="1164"/>
      <c r="BU169" s="1165"/>
      <c r="BV169" s="1229"/>
      <c r="BW169" s="1166"/>
      <c r="BX169" s="1167"/>
      <c r="BY169" s="832"/>
      <c r="BZ169" s="833"/>
      <c r="CA169" s="834"/>
      <c r="CB169" s="798"/>
    </row>
    <row r="170" spans="2:80" ht="14.25" thickBot="1">
      <c r="B170" s="440"/>
      <c r="C170" s="196">
        <v>3.1</v>
      </c>
      <c r="D170" s="358" t="s">
        <v>232</v>
      </c>
      <c r="E170" s="181"/>
      <c r="F170" s="1197"/>
      <c r="G170" s="1175"/>
      <c r="H170" s="788"/>
      <c r="I170" s="789"/>
      <c r="J170" s="790"/>
      <c r="K170" s="790"/>
      <c r="L170" s="790"/>
      <c r="M170" s="790"/>
      <c r="N170" s="790"/>
      <c r="O170" s="790"/>
      <c r="P170" s="790"/>
      <c r="Q170" s="791"/>
      <c r="R170" s="792"/>
      <c r="S170" s="184"/>
      <c r="T170" s="185"/>
      <c r="U170" s="185"/>
      <c r="V170" s="185"/>
      <c r="W170" s="186"/>
      <c r="X170" s="441">
        <f>スコア!M184</f>
        <v>3</v>
      </c>
      <c r="Y170" s="188"/>
      <c r="Z170" s="317">
        <f>スコア!O184</f>
        <v>0</v>
      </c>
      <c r="AA170" s="189">
        <f t="shared" si="36"/>
        <v>0</v>
      </c>
      <c r="AB170" s="190"/>
      <c r="AC170" s="116"/>
      <c r="AD170" s="116"/>
      <c r="AE170" s="116"/>
      <c r="AG170" s="191">
        <f>SUMPRODUCT(AG171:AG173,AH171:AH173)</f>
        <v>3</v>
      </c>
      <c r="AH170" s="192">
        <f>重み!D170</f>
        <v>0.4</v>
      </c>
      <c r="AI170" s="191">
        <f>SUMPRODUCT(AI171:AI173,AJ171:AJ173)</f>
        <v>0</v>
      </c>
      <c r="AJ170" s="192">
        <f>重み!E170</f>
        <v>0</v>
      </c>
      <c r="AK170" s="166"/>
      <c r="AL170" s="116"/>
      <c r="AM170" s="145">
        <f>重み!M170</f>
        <v>0.4</v>
      </c>
      <c r="AN170" s="130"/>
      <c r="AO170" s="145">
        <f>重み!N170</f>
        <v>0</v>
      </c>
      <c r="BR170" s="835"/>
      <c r="BS170" s="836"/>
      <c r="BT170" s="1160"/>
      <c r="BU170" s="1161"/>
      <c r="BV170" s="1232"/>
      <c r="BW170" s="1162"/>
      <c r="BX170" s="1163"/>
      <c r="BY170" s="837"/>
      <c r="BZ170" s="838"/>
      <c r="CA170" s="839"/>
      <c r="CB170" s="788"/>
    </row>
    <row r="171" spans="2:80">
      <c r="B171" s="442"/>
      <c r="C171" s="1188"/>
      <c r="D171" s="208">
        <v>1</v>
      </c>
      <c r="E171" s="341" t="s">
        <v>233</v>
      </c>
      <c r="F171" s="1189"/>
      <c r="G171" s="1175"/>
      <c r="H171" s="1241">
        <f t="shared" ref="H171:H173" si="64">CB171-36</f>
        <v>153</v>
      </c>
      <c r="I171" s="1177" t="s">
        <v>741</v>
      </c>
      <c r="J171" s="1178" t="s">
        <v>741</v>
      </c>
      <c r="K171" s="1178" t="s">
        <v>741</v>
      </c>
      <c r="L171" s="1178" t="s">
        <v>741</v>
      </c>
      <c r="M171" s="1178" t="s">
        <v>741</v>
      </c>
      <c r="N171" s="1178" t="s">
        <v>741</v>
      </c>
      <c r="O171" s="1178" t="s">
        <v>741</v>
      </c>
      <c r="P171" s="1178" t="s">
        <v>741</v>
      </c>
      <c r="Q171" s="1179" t="s">
        <v>741</v>
      </c>
      <c r="R171" s="1180" t="s">
        <v>713</v>
      </c>
      <c r="S171" s="1302"/>
      <c r="T171" s="1303"/>
      <c r="U171" s="1303"/>
      <c r="V171" s="1303"/>
      <c r="W171" s="1305"/>
      <c r="X171" s="212">
        <f>スコア!M185</f>
        <v>3</v>
      </c>
      <c r="Y171" s="319"/>
      <c r="Z171" s="317">
        <f>スコア!O185</f>
        <v>0</v>
      </c>
      <c r="AA171" s="189">
        <f t="shared" ref="AA171:AA175" si="65">AJ171</f>
        <v>0</v>
      </c>
      <c r="AB171" s="190"/>
      <c r="AC171" s="116"/>
      <c r="AD171" s="443" t="e">
        <f>#REF!</f>
        <v>#REF!</v>
      </c>
      <c r="AE171" s="116"/>
      <c r="AG171" s="216">
        <f>X171</f>
        <v>3</v>
      </c>
      <c r="AH171" s="192">
        <f>重み!D171</f>
        <v>0.33333333333333331</v>
      </c>
      <c r="AI171" s="261"/>
      <c r="AJ171" s="192">
        <f>重み!E171</f>
        <v>0</v>
      </c>
      <c r="AK171" s="166"/>
      <c r="AL171" s="116"/>
      <c r="AM171" s="145">
        <f>重み!M171</f>
        <v>0.33333333333333331</v>
      </c>
      <c r="AN171" s="130"/>
      <c r="AO171" s="145">
        <f>重み!N171</f>
        <v>0</v>
      </c>
      <c r="BR171" s="840">
        <v>0</v>
      </c>
      <c r="BS171" s="841"/>
      <c r="BT171" s="842" t="s">
        <v>1026</v>
      </c>
      <c r="BU171" s="843"/>
      <c r="BV171" s="1230" t="s">
        <v>761</v>
      </c>
      <c r="BW171" s="844"/>
      <c r="BX171" s="843"/>
      <c r="BY171" s="853" t="s">
        <v>1027</v>
      </c>
      <c r="BZ171" s="865" t="str">
        <f>BV171</f>
        <v>★</v>
      </c>
      <c r="CA171" s="847" t="s">
        <v>936</v>
      </c>
      <c r="CB171" s="1176">
        <v>189</v>
      </c>
    </row>
    <row r="172" spans="2:80" ht="40.5">
      <c r="B172" s="442"/>
      <c r="C172" s="1188"/>
      <c r="D172" s="340">
        <v>2</v>
      </c>
      <c r="E172" s="341" t="s">
        <v>447</v>
      </c>
      <c r="F172" s="1189"/>
      <c r="G172" s="1175"/>
      <c r="H172" s="1241">
        <f t="shared" si="64"/>
        <v>157</v>
      </c>
      <c r="I172" s="1177" t="s">
        <v>741</v>
      </c>
      <c r="J172" s="1178" t="s">
        <v>741</v>
      </c>
      <c r="K172" s="1178" t="s">
        <v>741</v>
      </c>
      <c r="L172" s="1178" t="s">
        <v>741</v>
      </c>
      <c r="M172" s="1178" t="s">
        <v>741</v>
      </c>
      <c r="N172" s="1178" t="s">
        <v>741</v>
      </c>
      <c r="O172" s="1178" t="s">
        <v>741</v>
      </c>
      <c r="P172" s="1178" t="s">
        <v>741</v>
      </c>
      <c r="Q172" s="1179" t="s">
        <v>741</v>
      </c>
      <c r="R172" s="1180" t="s">
        <v>1058</v>
      </c>
      <c r="S172" s="1302"/>
      <c r="T172" s="1303"/>
      <c r="U172" s="1303"/>
      <c r="V172" s="1303"/>
      <c r="W172" s="1305"/>
      <c r="X172" s="226">
        <f>スコア!M186</f>
        <v>3</v>
      </c>
      <c r="Y172" s="319"/>
      <c r="Z172" s="317">
        <f>スコア!O186</f>
        <v>0</v>
      </c>
      <c r="AA172" s="189">
        <f t="shared" si="65"/>
        <v>0</v>
      </c>
      <c r="AB172" s="190"/>
      <c r="AC172" s="116"/>
      <c r="AD172" s="444" t="e">
        <f>#REF!</f>
        <v>#REF!</v>
      </c>
      <c r="AE172" s="116"/>
      <c r="AG172" s="216">
        <f>X172</f>
        <v>3</v>
      </c>
      <c r="AH172" s="192">
        <f>重み!D172</f>
        <v>0.33333333333333331</v>
      </c>
      <c r="AI172" s="261"/>
      <c r="AJ172" s="192">
        <f>重み!E172</f>
        <v>0</v>
      </c>
      <c r="AK172" s="166"/>
      <c r="AL172" s="116"/>
      <c r="AM172" s="145">
        <f>重み!M172</f>
        <v>0.33333333333333331</v>
      </c>
      <c r="AN172" s="130"/>
      <c r="AO172" s="145">
        <f>重み!N172</f>
        <v>0</v>
      </c>
      <c r="BR172" s="840">
        <v>0</v>
      </c>
      <c r="BS172" s="841"/>
      <c r="BT172" s="842" t="s">
        <v>716</v>
      </c>
      <c r="BU172" s="843"/>
      <c r="BV172" s="1230" t="s">
        <v>761</v>
      </c>
      <c r="BW172" s="844"/>
      <c r="BX172" s="843"/>
      <c r="BY172" s="853" t="s">
        <v>1028</v>
      </c>
      <c r="BZ172" s="865" t="str">
        <f>BV172</f>
        <v>★</v>
      </c>
      <c r="CA172" s="847" t="s">
        <v>936</v>
      </c>
      <c r="CB172" s="1176">
        <v>193</v>
      </c>
    </row>
    <row r="173" spans="2:80" ht="27.75" thickBot="1">
      <c r="B173" s="442"/>
      <c r="C173" s="1188"/>
      <c r="D173" s="208">
        <v>3</v>
      </c>
      <c r="E173" s="341" t="s">
        <v>448</v>
      </c>
      <c r="F173" s="1189"/>
      <c r="G173" s="1175"/>
      <c r="H173" s="1241">
        <f t="shared" si="64"/>
        <v>159</v>
      </c>
      <c r="I173" s="1177" t="s">
        <v>741</v>
      </c>
      <c r="J173" s="1178" t="s">
        <v>741</v>
      </c>
      <c r="K173" s="1178" t="s">
        <v>741</v>
      </c>
      <c r="L173" s="1178" t="s">
        <v>741</v>
      </c>
      <c r="M173" s="1178" t="s">
        <v>741</v>
      </c>
      <c r="N173" s="1178" t="s">
        <v>741</v>
      </c>
      <c r="O173" s="1178" t="s">
        <v>741</v>
      </c>
      <c r="P173" s="1178" t="s">
        <v>741</v>
      </c>
      <c r="Q173" s="1179" t="s">
        <v>741</v>
      </c>
      <c r="R173" s="1180" t="s">
        <v>1059</v>
      </c>
      <c r="S173" s="1302"/>
      <c r="T173" s="1303"/>
      <c r="U173" s="1303"/>
      <c r="V173" s="1303"/>
      <c r="W173" s="1305"/>
      <c r="X173" s="219">
        <f>スコア!M187</f>
        <v>3</v>
      </c>
      <c r="Y173" s="319"/>
      <c r="Z173" s="317">
        <f>スコア!O187</f>
        <v>0</v>
      </c>
      <c r="AA173" s="189">
        <f t="shared" si="65"/>
        <v>0</v>
      </c>
      <c r="AB173" s="190"/>
      <c r="AC173" s="116"/>
      <c r="AD173" s="397" t="e">
        <f>#REF!</f>
        <v>#REF!</v>
      </c>
      <c r="AE173" s="116"/>
      <c r="AG173" s="216">
        <f>X173</f>
        <v>3</v>
      </c>
      <c r="AH173" s="192">
        <f>重み!D173</f>
        <v>0.33333333333333331</v>
      </c>
      <c r="AI173" s="261"/>
      <c r="AJ173" s="192">
        <f>重み!E173</f>
        <v>0</v>
      </c>
      <c r="AK173" s="166"/>
      <c r="AL173" s="116"/>
      <c r="AM173" s="145">
        <f>重み!M173</f>
        <v>0.33333333333333331</v>
      </c>
      <c r="AN173" s="130"/>
      <c r="AO173" s="145">
        <f>重み!N173</f>
        <v>0</v>
      </c>
      <c r="BR173" s="840">
        <v>0</v>
      </c>
      <c r="BS173" s="841"/>
      <c r="BT173" s="842" t="s">
        <v>716</v>
      </c>
      <c r="BU173" s="843"/>
      <c r="BV173" s="1230" t="s">
        <v>761</v>
      </c>
      <c r="BW173" s="844"/>
      <c r="BX173" s="843"/>
      <c r="BY173" s="853" t="s">
        <v>1029</v>
      </c>
      <c r="BZ173" s="865" t="str">
        <f>BV173</f>
        <v>★</v>
      </c>
      <c r="CA173" s="847" t="s">
        <v>936</v>
      </c>
      <c r="CB173" s="1176">
        <v>195</v>
      </c>
    </row>
    <row r="174" spans="2:80" ht="14.25" thickBot="1">
      <c r="B174" s="442"/>
      <c r="C174" s="196">
        <v>3.2</v>
      </c>
      <c r="D174" s="341" t="s">
        <v>582</v>
      </c>
      <c r="E174" s="356"/>
      <c r="F174" s="1193"/>
      <c r="G174" s="1175"/>
      <c r="H174" s="788"/>
      <c r="I174" s="789"/>
      <c r="J174" s="790"/>
      <c r="K174" s="790"/>
      <c r="L174" s="790"/>
      <c r="M174" s="790"/>
      <c r="N174" s="790"/>
      <c r="O174" s="790"/>
      <c r="P174" s="790"/>
      <c r="Q174" s="791"/>
      <c r="R174" s="792"/>
      <c r="S174" s="766"/>
      <c r="T174" s="767"/>
      <c r="U174" s="767"/>
      <c r="V174" s="767"/>
      <c r="W174" s="767"/>
      <c r="X174" s="445">
        <f>スコア!M188</f>
        <v>3</v>
      </c>
      <c r="Y174" s="319"/>
      <c r="Z174" s="317">
        <f>スコア!O188</f>
        <v>0</v>
      </c>
      <c r="AA174" s="189">
        <f t="shared" si="65"/>
        <v>0</v>
      </c>
      <c r="AB174" s="190"/>
      <c r="AC174" s="116"/>
      <c r="AD174" s="446"/>
      <c r="AE174" s="116"/>
      <c r="AG174" s="191">
        <f>SUMPRODUCT(AG175:AG177,AH175:AH177)</f>
        <v>2.9999999999999996</v>
      </c>
      <c r="AH174" s="192">
        <f>重み!D174</f>
        <v>0.4</v>
      </c>
      <c r="AI174" s="191">
        <f>SUMPRODUCT(AI175:AI177,AJ175:AJ177)</f>
        <v>0</v>
      </c>
      <c r="AJ174" s="192">
        <f>重み!E174</f>
        <v>0</v>
      </c>
      <c r="AK174" s="166"/>
      <c r="AL174" s="116"/>
      <c r="AM174" s="145">
        <f>重み!M174</f>
        <v>0.4</v>
      </c>
      <c r="AN174" s="130"/>
      <c r="AO174" s="145">
        <f>重み!N174</f>
        <v>0</v>
      </c>
      <c r="BR174" s="835"/>
      <c r="BS174" s="836"/>
      <c r="BT174" s="1160"/>
      <c r="BU174" s="1161"/>
      <c r="BV174" s="1232"/>
      <c r="BW174" s="1162"/>
      <c r="BX174" s="1163"/>
      <c r="BY174" s="837"/>
      <c r="BZ174" s="838"/>
      <c r="CA174" s="839"/>
      <c r="CB174" s="788"/>
    </row>
    <row r="175" spans="2:80">
      <c r="B175" s="442"/>
      <c r="C175" s="1188"/>
      <c r="D175" s="208">
        <v>1</v>
      </c>
      <c r="E175" s="341" t="s">
        <v>449</v>
      </c>
      <c r="F175" s="1189"/>
      <c r="G175" s="1175"/>
      <c r="H175" s="1241">
        <f t="shared" ref="H175:H177" si="66">CB175-36</f>
        <v>160</v>
      </c>
      <c r="I175" s="1177" t="s">
        <v>741</v>
      </c>
      <c r="J175" s="1178" t="s">
        <v>741</v>
      </c>
      <c r="K175" s="1178" t="s">
        <v>741</v>
      </c>
      <c r="L175" s="1178" t="s">
        <v>741</v>
      </c>
      <c r="M175" s="1178" t="s">
        <v>741</v>
      </c>
      <c r="N175" s="1178" t="s">
        <v>741</v>
      </c>
      <c r="O175" s="1178" t="s">
        <v>741</v>
      </c>
      <c r="P175" s="1178" t="s">
        <v>741</v>
      </c>
      <c r="Q175" s="1179" t="s">
        <v>741</v>
      </c>
      <c r="R175" s="1180" t="s">
        <v>713</v>
      </c>
      <c r="S175" s="1302"/>
      <c r="T175" s="1303"/>
      <c r="U175" s="1303"/>
      <c r="V175" s="1303"/>
      <c r="W175" s="1305"/>
      <c r="X175" s="212">
        <f>スコア!M189</f>
        <v>3</v>
      </c>
      <c r="Y175" s="319"/>
      <c r="Z175" s="317">
        <f>スコア!O189</f>
        <v>0</v>
      </c>
      <c r="AA175" s="189">
        <f t="shared" si="65"/>
        <v>0</v>
      </c>
      <c r="AB175" s="190"/>
      <c r="AC175" s="116"/>
      <c r="AD175" s="443" t="e">
        <f>#REF!</f>
        <v>#REF!</v>
      </c>
      <c r="AE175" s="116"/>
      <c r="AG175" s="216">
        <f>X175</f>
        <v>3</v>
      </c>
      <c r="AH175" s="192">
        <f>重み!D175</f>
        <v>0.7</v>
      </c>
      <c r="AI175" s="261"/>
      <c r="AJ175" s="192">
        <f>重み!E175</f>
        <v>0</v>
      </c>
      <c r="AK175" s="166"/>
      <c r="AL175" s="116"/>
      <c r="AM175" s="145">
        <f>重み!M175</f>
        <v>0.7</v>
      </c>
      <c r="AN175" s="130"/>
      <c r="AO175" s="145">
        <f>重み!N175</f>
        <v>0</v>
      </c>
      <c r="BR175" s="840">
        <v>0</v>
      </c>
      <c r="BS175" s="841"/>
      <c r="BT175" s="842" t="s">
        <v>1030</v>
      </c>
      <c r="BU175" s="843"/>
      <c r="BV175" s="1230" t="s">
        <v>761</v>
      </c>
      <c r="BW175" s="844" t="s">
        <v>831</v>
      </c>
      <c r="BX175" s="843"/>
      <c r="BY175" s="853" t="s">
        <v>1031</v>
      </c>
      <c r="BZ175" s="865" t="str">
        <f>BV175</f>
        <v>★</v>
      </c>
      <c r="CA175" s="847" t="s">
        <v>936</v>
      </c>
      <c r="CB175" s="1176">
        <v>196</v>
      </c>
    </row>
    <row r="176" spans="2:80" ht="14.25" thickBot="1">
      <c r="B176" s="442"/>
      <c r="C176" s="1188"/>
      <c r="D176" s="208">
        <v>2</v>
      </c>
      <c r="E176" s="341" t="s">
        <v>234</v>
      </c>
      <c r="F176" s="1189"/>
      <c r="G176" s="1175"/>
      <c r="H176" s="1241">
        <f t="shared" si="66"/>
        <v>165</v>
      </c>
      <c r="I176" s="1177" t="s">
        <v>713</v>
      </c>
      <c r="J176" s="1178" t="s">
        <v>741</v>
      </c>
      <c r="K176" s="1178" t="s">
        <v>713</v>
      </c>
      <c r="L176" s="1178" t="s">
        <v>713</v>
      </c>
      <c r="M176" s="1178" t="s">
        <v>713</v>
      </c>
      <c r="N176" s="1178" t="s">
        <v>713</v>
      </c>
      <c r="O176" s="1178" t="s">
        <v>713</v>
      </c>
      <c r="P176" s="1178" t="s">
        <v>713</v>
      </c>
      <c r="Q176" s="1179" t="s">
        <v>713</v>
      </c>
      <c r="R176" s="1180" t="s">
        <v>1060</v>
      </c>
      <c r="S176" s="1302"/>
      <c r="T176" s="1303"/>
      <c r="U176" s="1303"/>
      <c r="V176" s="1303"/>
      <c r="W176" s="1305"/>
      <c r="X176" s="226">
        <f>スコア!M190</f>
        <v>3</v>
      </c>
      <c r="Y176" s="395"/>
      <c r="Z176" s="317">
        <f>スコア!O190</f>
        <v>0</v>
      </c>
      <c r="AA176" s="189"/>
      <c r="AB176" s="190"/>
      <c r="AC176" s="116"/>
      <c r="AD176" s="397" t="e">
        <f>#REF!</f>
        <v>#REF!</v>
      </c>
      <c r="AE176" s="116"/>
      <c r="AG176" s="216">
        <f>X176</f>
        <v>3</v>
      </c>
      <c r="AH176" s="192">
        <f>重み!D176</f>
        <v>0</v>
      </c>
      <c r="AI176" s="261"/>
      <c r="AJ176" s="192"/>
      <c r="AK176" s="166"/>
      <c r="AL176" s="116"/>
      <c r="AM176" s="145">
        <f>重み!M176</f>
        <v>0</v>
      </c>
      <c r="AN176" s="130"/>
      <c r="AO176" s="145">
        <f>重み!N176</f>
        <v>0</v>
      </c>
      <c r="BR176" s="840">
        <v>0</v>
      </c>
      <c r="BS176" s="841"/>
      <c r="BT176" s="842" t="s">
        <v>1032</v>
      </c>
      <c r="BU176" s="843"/>
      <c r="BV176" s="1230" t="s">
        <v>761</v>
      </c>
      <c r="BW176" s="844" t="s">
        <v>1033</v>
      </c>
      <c r="BX176" s="843"/>
      <c r="BY176" s="853"/>
      <c r="BZ176" s="865" t="str">
        <f>BV176</f>
        <v>★</v>
      </c>
      <c r="CA176" s="847"/>
      <c r="CB176" s="1176">
        <v>201</v>
      </c>
    </row>
    <row r="177" spans="2:80" ht="14.25" thickBot="1">
      <c r="B177" s="442"/>
      <c r="C177" s="1188"/>
      <c r="D177" s="340">
        <v>3</v>
      </c>
      <c r="E177" s="341" t="s">
        <v>450</v>
      </c>
      <c r="F177" s="1189"/>
      <c r="G177" s="1175"/>
      <c r="H177" s="1241">
        <f t="shared" si="66"/>
        <v>166</v>
      </c>
      <c r="I177" s="1177" t="s">
        <v>741</v>
      </c>
      <c r="J177" s="1178" t="s">
        <v>741</v>
      </c>
      <c r="K177" s="1178" t="s">
        <v>741</v>
      </c>
      <c r="L177" s="1178" t="s">
        <v>741</v>
      </c>
      <c r="M177" s="1178" t="s">
        <v>741</v>
      </c>
      <c r="N177" s="1178" t="s">
        <v>741</v>
      </c>
      <c r="O177" s="1178" t="s">
        <v>741</v>
      </c>
      <c r="P177" s="1178" t="s">
        <v>741</v>
      </c>
      <c r="Q177" s="1179" t="s">
        <v>741</v>
      </c>
      <c r="R177" s="1180" t="s">
        <v>713</v>
      </c>
      <c r="S177" s="1302"/>
      <c r="T177" s="1303"/>
      <c r="U177" s="1303"/>
      <c r="V177" s="1303"/>
      <c r="W177" s="1305"/>
      <c r="X177" s="226">
        <f>スコア!M191</f>
        <v>3</v>
      </c>
      <c r="Y177" s="395"/>
      <c r="Z177" s="317">
        <f>スコア!O191</f>
        <v>0</v>
      </c>
      <c r="AA177" s="189">
        <f>AJ177</f>
        <v>0</v>
      </c>
      <c r="AB177" s="190"/>
      <c r="AC177" s="116"/>
      <c r="AD177" s="397" t="e">
        <f>#REF!</f>
        <v>#REF!</v>
      </c>
      <c r="AE177" s="116"/>
      <c r="AG177" s="216">
        <f>X177</f>
        <v>3</v>
      </c>
      <c r="AH177" s="192">
        <f>重み!D177</f>
        <v>0.3</v>
      </c>
      <c r="AI177" s="261"/>
      <c r="AJ177" s="192">
        <f>重み!E177</f>
        <v>0</v>
      </c>
      <c r="AK177" s="166"/>
      <c r="AL177" s="116"/>
      <c r="AM177" s="145">
        <f>重み!M177</f>
        <v>0.3</v>
      </c>
      <c r="AN177" s="130"/>
      <c r="AO177" s="145">
        <f>重み!N177</f>
        <v>0</v>
      </c>
      <c r="BR177" s="840">
        <v>0</v>
      </c>
      <c r="BS177" s="841"/>
      <c r="BT177" s="842" t="s">
        <v>1034</v>
      </c>
      <c r="BU177" s="843"/>
      <c r="BV177" s="1230" t="s">
        <v>761</v>
      </c>
      <c r="BW177" s="844" t="s">
        <v>831</v>
      </c>
      <c r="BX177" s="843"/>
      <c r="BY177" s="853" t="s">
        <v>1035</v>
      </c>
      <c r="BZ177" s="865" t="str">
        <f>BV177</f>
        <v>★</v>
      </c>
      <c r="CA177" s="847" t="s">
        <v>936</v>
      </c>
      <c r="CB177" s="1176">
        <v>202</v>
      </c>
    </row>
    <row r="178" spans="2:80" ht="14.25" thickBot="1">
      <c r="B178" s="442"/>
      <c r="C178" s="196">
        <v>3.3</v>
      </c>
      <c r="D178" s="341" t="s">
        <v>235</v>
      </c>
      <c r="E178" s="356"/>
      <c r="F178" s="1193"/>
      <c r="G178" s="1175"/>
      <c r="H178" s="788"/>
      <c r="I178" s="789"/>
      <c r="J178" s="790"/>
      <c r="K178" s="790"/>
      <c r="L178" s="790"/>
      <c r="M178" s="790"/>
      <c r="N178" s="790"/>
      <c r="O178" s="790"/>
      <c r="P178" s="790"/>
      <c r="Q178" s="791"/>
      <c r="R178" s="792"/>
      <c r="S178" s="766"/>
      <c r="T178" s="767"/>
      <c r="U178" s="767"/>
      <c r="V178" s="767"/>
      <c r="W178" s="767"/>
      <c r="X178" s="445">
        <f>スコア!M192</f>
        <v>1.6</v>
      </c>
      <c r="Y178" s="319"/>
      <c r="Z178" s="317">
        <f>スコア!O192</f>
        <v>0</v>
      </c>
      <c r="AA178" s="189">
        <f>AJ178</f>
        <v>0</v>
      </c>
      <c r="AB178" s="190"/>
      <c r="AC178" s="116"/>
      <c r="AD178" s="446"/>
      <c r="AE178" s="116"/>
      <c r="AG178" s="191">
        <f>SUMPRODUCT(AG179:AG180,AH179:AH180)</f>
        <v>1.5999999999999999</v>
      </c>
      <c r="AH178" s="192">
        <f>重み!D178</f>
        <v>0.2</v>
      </c>
      <c r="AI178" s="191">
        <f>SUMPRODUCT(AI179:AI180,AJ179:AJ180)</f>
        <v>0</v>
      </c>
      <c r="AJ178" s="192">
        <f>重み!E178</f>
        <v>0</v>
      </c>
      <c r="AK178" s="166"/>
      <c r="AL178" s="116"/>
      <c r="AM178" s="145">
        <f>重み!M178</f>
        <v>0.2</v>
      </c>
      <c r="AN178" s="130"/>
      <c r="AO178" s="145">
        <f>重み!N178</f>
        <v>0</v>
      </c>
      <c r="BR178" s="835"/>
      <c r="BS178" s="836"/>
      <c r="BT178" s="1160"/>
      <c r="BU178" s="1161"/>
      <c r="BV178" s="1232"/>
      <c r="BW178" s="1162"/>
      <c r="BX178" s="1163"/>
      <c r="BY178" s="837"/>
      <c r="BZ178" s="838"/>
      <c r="CA178" s="839"/>
      <c r="CB178" s="788"/>
    </row>
    <row r="179" spans="2:80" ht="27">
      <c r="B179" s="442"/>
      <c r="C179" s="1188"/>
      <c r="D179" s="208">
        <v>1</v>
      </c>
      <c r="E179" s="1317" t="s">
        <v>236</v>
      </c>
      <c r="F179" s="1391"/>
      <c r="G179" s="1175"/>
      <c r="H179" s="1241">
        <f t="shared" ref="H179:H180" si="67">CB179-36</f>
        <v>166</v>
      </c>
      <c r="I179" s="1177" t="s">
        <v>741</v>
      </c>
      <c r="J179" s="1178" t="s">
        <v>741</v>
      </c>
      <c r="K179" s="1178" t="s">
        <v>741</v>
      </c>
      <c r="L179" s="1178" t="s">
        <v>741</v>
      </c>
      <c r="M179" s="1178" t="s">
        <v>741</v>
      </c>
      <c r="N179" s="1178" t="s">
        <v>741</v>
      </c>
      <c r="O179" s="1178" t="s">
        <v>741</v>
      </c>
      <c r="P179" s="1178" t="s">
        <v>741</v>
      </c>
      <c r="Q179" s="1179" t="s">
        <v>741</v>
      </c>
      <c r="R179" s="1180" t="s">
        <v>713</v>
      </c>
      <c r="S179" s="1302"/>
      <c r="T179" s="1303"/>
      <c r="U179" s="1303"/>
      <c r="V179" s="1303"/>
      <c r="W179" s="1305"/>
      <c r="X179" s="212">
        <f>スコア!M193</f>
        <v>1</v>
      </c>
      <c r="Y179" s="319"/>
      <c r="Z179" s="317">
        <f>スコア!O193</f>
        <v>0</v>
      </c>
      <c r="AA179" s="189">
        <f>AJ179</f>
        <v>0</v>
      </c>
      <c r="AB179" s="190"/>
      <c r="AC179" s="116"/>
      <c r="AD179" s="443" t="e">
        <f>#REF!</f>
        <v>#REF!</v>
      </c>
      <c r="AE179" s="116"/>
      <c r="AG179" s="216">
        <f>X179</f>
        <v>1</v>
      </c>
      <c r="AH179" s="192">
        <f>重み!D179</f>
        <v>0.7</v>
      </c>
      <c r="AI179" s="261"/>
      <c r="AJ179" s="192">
        <f>重み!E179</f>
        <v>0</v>
      </c>
      <c r="AK179" s="166"/>
      <c r="AL179" s="116"/>
      <c r="AM179" s="145">
        <f>重み!M179</f>
        <v>0.7</v>
      </c>
      <c r="AN179" s="130"/>
      <c r="AO179" s="145">
        <f>重み!N179</f>
        <v>0</v>
      </c>
      <c r="BR179" s="840">
        <v>0</v>
      </c>
      <c r="BS179" s="841"/>
      <c r="BT179" s="842" t="s">
        <v>1036</v>
      </c>
      <c r="BU179" s="843"/>
      <c r="BV179" s="1230" t="s">
        <v>791</v>
      </c>
      <c r="BW179" s="844" t="s">
        <v>1037</v>
      </c>
      <c r="BX179" s="843"/>
      <c r="BY179" s="853" t="s">
        <v>1038</v>
      </c>
      <c r="BZ179" s="846" t="str">
        <f>BV179</f>
        <v>◎</v>
      </c>
      <c r="CA179" s="847" t="s">
        <v>1039</v>
      </c>
      <c r="CB179" s="1176">
        <v>202</v>
      </c>
    </row>
    <row r="180" spans="2:80" ht="14.25" thickBot="1">
      <c r="B180" s="1143"/>
      <c r="C180" s="1199"/>
      <c r="D180" s="343">
        <v>2</v>
      </c>
      <c r="E180" s="1389" t="s">
        <v>581</v>
      </c>
      <c r="F180" s="1390"/>
      <c r="G180" s="1175"/>
      <c r="H180" s="1249">
        <f t="shared" si="67"/>
        <v>170</v>
      </c>
      <c r="I180" s="813" t="s">
        <v>741</v>
      </c>
      <c r="J180" s="814" t="s">
        <v>741</v>
      </c>
      <c r="K180" s="814" t="s">
        <v>741</v>
      </c>
      <c r="L180" s="814" t="s">
        <v>741</v>
      </c>
      <c r="M180" s="814" t="s">
        <v>741</v>
      </c>
      <c r="N180" s="814" t="s">
        <v>741</v>
      </c>
      <c r="O180" s="814" t="s">
        <v>741</v>
      </c>
      <c r="P180" s="814" t="s">
        <v>741</v>
      </c>
      <c r="Q180" s="815" t="s">
        <v>741</v>
      </c>
      <c r="R180" s="1226" t="s">
        <v>713</v>
      </c>
      <c r="S180" s="1302"/>
      <c r="T180" s="1304"/>
      <c r="U180" s="1304"/>
      <c r="V180" s="1304"/>
      <c r="W180" s="1305"/>
      <c r="X180" s="226">
        <f>スコア!M194</f>
        <v>3</v>
      </c>
      <c r="Y180" s="395"/>
      <c r="Z180" s="317">
        <f>スコア!O194</f>
        <v>0</v>
      </c>
      <c r="AA180" s="189">
        <f>AJ180</f>
        <v>0</v>
      </c>
      <c r="AB180" s="190"/>
      <c r="AC180" s="116"/>
      <c r="AD180" s="444" t="e">
        <f>#REF!</f>
        <v>#REF!</v>
      </c>
      <c r="AE180" s="116"/>
      <c r="AG180" s="730">
        <f>X180</f>
        <v>3</v>
      </c>
      <c r="AH180" s="731">
        <f>重み!D180</f>
        <v>0.3</v>
      </c>
      <c r="AI180" s="732"/>
      <c r="AJ180" s="731">
        <f>重み!E180</f>
        <v>0</v>
      </c>
      <c r="AK180" s="733"/>
      <c r="AL180" s="116"/>
      <c r="AM180" s="178">
        <f>重み!M180</f>
        <v>0.3</v>
      </c>
      <c r="AN180" s="130"/>
      <c r="AO180" s="178">
        <f>重み!N180</f>
        <v>0</v>
      </c>
      <c r="BR180" s="895">
        <v>0</v>
      </c>
      <c r="BS180" s="896"/>
      <c r="BT180" s="897" t="s">
        <v>1040</v>
      </c>
      <c r="BU180" s="898"/>
      <c r="BV180" s="1240" t="s">
        <v>761</v>
      </c>
      <c r="BW180" s="899" t="s">
        <v>831</v>
      </c>
      <c r="BX180" s="898"/>
      <c r="BY180" s="900" t="s">
        <v>1041</v>
      </c>
      <c r="BZ180" s="901" t="str">
        <f>BV180</f>
        <v>★</v>
      </c>
      <c r="CA180" s="878" t="s">
        <v>936</v>
      </c>
      <c r="CB180" s="1209">
        <v>206</v>
      </c>
    </row>
    <row r="181" spans="2:80" ht="7.5" customHeight="1">
      <c r="B181" s="1142"/>
      <c r="C181" s="1142"/>
      <c r="D181" s="817"/>
      <c r="E181" s="817"/>
      <c r="F181" s="1142"/>
      <c r="G181" s="735"/>
      <c r="H181" s="817"/>
      <c r="I181" s="817"/>
      <c r="J181" s="817"/>
      <c r="K181" s="817"/>
      <c r="L181" s="817"/>
      <c r="M181" s="817"/>
      <c r="N181" s="817"/>
      <c r="O181" s="817"/>
      <c r="P181" s="817"/>
      <c r="Q181" s="817"/>
      <c r="R181" s="817"/>
      <c r="S181" s="735"/>
      <c r="T181" s="735"/>
      <c r="U181" s="735"/>
      <c r="V181" s="735"/>
      <c r="W181" s="735"/>
      <c r="X181" s="735"/>
      <c r="Y181" s="735"/>
      <c r="Z181" s="735"/>
      <c r="AA181" s="735"/>
      <c r="AB181" s="735"/>
      <c r="AC181" s="116"/>
      <c r="AD181" s="735"/>
      <c r="AE181" s="735"/>
      <c r="AF181" s="735"/>
      <c r="AG181" s="735"/>
      <c r="AH181" s="735"/>
      <c r="AI181" s="735"/>
      <c r="AJ181" s="735"/>
      <c r="AK181" s="735"/>
      <c r="AL181" s="735"/>
      <c r="AM181" s="735"/>
      <c r="AN181" s="735"/>
      <c r="AO181" s="735"/>
      <c r="AP181" s="735"/>
      <c r="AQ181" s="735"/>
      <c r="AR181" s="735"/>
      <c r="AS181" s="735"/>
      <c r="AT181" s="735"/>
      <c r="AU181" s="735"/>
      <c r="AV181" s="735"/>
      <c r="AW181" s="735"/>
      <c r="AX181" s="735"/>
      <c r="AY181" s="735"/>
      <c r="AZ181" s="735"/>
      <c r="BA181" s="735"/>
      <c r="BB181" s="735"/>
      <c r="BC181" s="735"/>
      <c r="BR181" s="817"/>
      <c r="BS181" s="817"/>
      <c r="BT181" s="817"/>
      <c r="BU181" s="817"/>
      <c r="BV181" s="817"/>
      <c r="BW181" s="817"/>
      <c r="BX181" s="817"/>
      <c r="BY181" s="817"/>
      <c r="BZ181" s="817"/>
      <c r="CA181" s="817"/>
    </row>
    <row r="182" spans="2:80">
      <c r="D182" s="1141" t="s">
        <v>1256</v>
      </c>
      <c r="E182" s="762" t="s">
        <v>1257</v>
      </c>
      <c r="H182" s="762"/>
    </row>
    <row r="183" spans="2:80">
      <c r="D183" s="1141" t="s">
        <v>1258</v>
      </c>
      <c r="E183" s="762" t="s">
        <v>1261</v>
      </c>
      <c r="H183" s="762"/>
    </row>
    <row r="184" spans="2:80">
      <c r="D184" s="1141" t="s">
        <v>1259</v>
      </c>
      <c r="E184" s="762" t="s">
        <v>1260</v>
      </c>
      <c r="H184" s="762"/>
    </row>
  </sheetData>
  <sheetProtection formatRows="0"/>
  <mergeCells count="173">
    <mergeCell ref="CB5:CB7"/>
    <mergeCell ref="S15:W15"/>
    <mergeCell ref="S16:W16"/>
    <mergeCell ref="S17:W17"/>
    <mergeCell ref="S18:W18"/>
    <mergeCell ref="S19:W19"/>
    <mergeCell ref="S22:W22"/>
    <mergeCell ref="B3:F3"/>
    <mergeCell ref="E5:F5"/>
    <mergeCell ref="AD5:AE6"/>
    <mergeCell ref="S11:W11"/>
    <mergeCell ref="S12:W12"/>
    <mergeCell ref="S13:W13"/>
    <mergeCell ref="K4:K7"/>
    <mergeCell ref="L4:L7"/>
    <mergeCell ref="M4:M7"/>
    <mergeCell ref="H5:H7"/>
    <mergeCell ref="CA16:CA18"/>
    <mergeCell ref="S29:W29"/>
    <mergeCell ref="S30:W30"/>
    <mergeCell ref="S31:W31"/>
    <mergeCell ref="S32:W32"/>
    <mergeCell ref="S33:W33"/>
    <mergeCell ref="S36:W36"/>
    <mergeCell ref="S23:W23"/>
    <mergeCell ref="S24:W24"/>
    <mergeCell ref="S25:W25"/>
    <mergeCell ref="S26:W26"/>
    <mergeCell ref="S27:W27"/>
    <mergeCell ref="S28:W28"/>
    <mergeCell ref="S43:W43"/>
    <mergeCell ref="S44:W44"/>
    <mergeCell ref="S45:W45"/>
    <mergeCell ref="D46:E46"/>
    <mergeCell ref="S46:W46"/>
    <mergeCell ref="S49:W49"/>
    <mergeCell ref="S37:W37"/>
    <mergeCell ref="S38:W38"/>
    <mergeCell ref="S39:W39"/>
    <mergeCell ref="S40:W40"/>
    <mergeCell ref="S41:W41"/>
    <mergeCell ref="S42:W42"/>
    <mergeCell ref="S57:W57"/>
    <mergeCell ref="S59:W59"/>
    <mergeCell ref="S60:W60"/>
    <mergeCell ref="S64:W64"/>
    <mergeCell ref="S65:W65"/>
    <mergeCell ref="S66:W66"/>
    <mergeCell ref="S50:W50"/>
    <mergeCell ref="S51:W51"/>
    <mergeCell ref="S52:W52"/>
    <mergeCell ref="S54:W54"/>
    <mergeCell ref="S55:W55"/>
    <mergeCell ref="S56:W56"/>
    <mergeCell ref="S77:W77"/>
    <mergeCell ref="S78:W78"/>
    <mergeCell ref="S80:W80"/>
    <mergeCell ref="S81:W81"/>
    <mergeCell ref="E82:F82"/>
    <mergeCell ref="S82:W82"/>
    <mergeCell ref="S68:W68"/>
    <mergeCell ref="S69:W69"/>
    <mergeCell ref="S70:W70"/>
    <mergeCell ref="S72:W72"/>
    <mergeCell ref="S73:W73"/>
    <mergeCell ref="S74:W74"/>
    <mergeCell ref="S89:W89"/>
    <mergeCell ref="S91:W91"/>
    <mergeCell ref="S92:W92"/>
    <mergeCell ref="S93:W93"/>
    <mergeCell ref="S94:W94"/>
    <mergeCell ref="S95:W95"/>
    <mergeCell ref="S83:W83"/>
    <mergeCell ref="E84:F84"/>
    <mergeCell ref="S84:W84"/>
    <mergeCell ref="S85:W85"/>
    <mergeCell ref="S87:W87"/>
    <mergeCell ref="S88:W88"/>
    <mergeCell ref="S108:W108"/>
    <mergeCell ref="S110:W110"/>
    <mergeCell ref="S111:W111"/>
    <mergeCell ref="S113:W113"/>
    <mergeCell ref="S99:W99"/>
    <mergeCell ref="S100:W100"/>
    <mergeCell ref="S101:W101"/>
    <mergeCell ref="S103:W103"/>
    <mergeCell ref="S104:W104"/>
    <mergeCell ref="S105:W105"/>
    <mergeCell ref="S130:W130"/>
    <mergeCell ref="S131:W131"/>
    <mergeCell ref="S132:W132"/>
    <mergeCell ref="S135:W135"/>
    <mergeCell ref="S136:W136"/>
    <mergeCell ref="S138:W138"/>
    <mergeCell ref="S123:W123"/>
    <mergeCell ref="S125:W125"/>
    <mergeCell ref="S126:W126"/>
    <mergeCell ref="S127:W127"/>
    <mergeCell ref="S128:W128"/>
    <mergeCell ref="S129:W129"/>
    <mergeCell ref="S148:W148"/>
    <mergeCell ref="S149:W149"/>
    <mergeCell ref="D150:F150"/>
    <mergeCell ref="S150:W150"/>
    <mergeCell ref="S151:W151"/>
    <mergeCell ref="S152:W152"/>
    <mergeCell ref="S139:W139"/>
    <mergeCell ref="S142:W142"/>
    <mergeCell ref="S144:W144"/>
    <mergeCell ref="E145:F145"/>
    <mergeCell ref="S145:W145"/>
    <mergeCell ref="S147:W147"/>
    <mergeCell ref="S163:W163"/>
    <mergeCell ref="S165:W165"/>
    <mergeCell ref="S166:W166"/>
    <mergeCell ref="S167:W167"/>
    <mergeCell ref="S168:W168"/>
    <mergeCell ref="S171:W171"/>
    <mergeCell ref="S154:W154"/>
    <mergeCell ref="S156:W156"/>
    <mergeCell ref="S157:W157"/>
    <mergeCell ref="S158:W158"/>
    <mergeCell ref="S160:W160"/>
    <mergeCell ref="S162:W162"/>
    <mergeCell ref="E180:F180"/>
    <mergeCell ref="S180:W180"/>
    <mergeCell ref="S172:W172"/>
    <mergeCell ref="S173:W173"/>
    <mergeCell ref="S175:W175"/>
    <mergeCell ref="S176:W176"/>
    <mergeCell ref="S177:W177"/>
    <mergeCell ref="E179:F179"/>
    <mergeCell ref="S179:W179"/>
    <mergeCell ref="BT1:BW1"/>
    <mergeCell ref="BY1:CA1"/>
    <mergeCell ref="BR2:BS2"/>
    <mergeCell ref="BV2:BX2"/>
    <mergeCell ref="BY2:BY7"/>
    <mergeCell ref="CA2:CA7"/>
    <mergeCell ref="BR3:BS4"/>
    <mergeCell ref="BT3:BT7"/>
    <mergeCell ref="BU3:BU7"/>
    <mergeCell ref="BV3:BV7"/>
    <mergeCell ref="BR5:BR7"/>
    <mergeCell ref="BS5:BS7"/>
    <mergeCell ref="BW3:BW7"/>
    <mergeCell ref="BX3:BX7"/>
    <mergeCell ref="BT2:BU2"/>
    <mergeCell ref="BZ3:BZ7"/>
    <mergeCell ref="CA83:CA84"/>
    <mergeCell ref="CA91:CA92"/>
    <mergeCell ref="CA122:CA123"/>
    <mergeCell ref="H2:H4"/>
    <mergeCell ref="I2:Q3"/>
    <mergeCell ref="R2:R7"/>
    <mergeCell ref="I4:I7"/>
    <mergeCell ref="J4:J7"/>
    <mergeCell ref="X5:X7"/>
    <mergeCell ref="Z5:Z7"/>
    <mergeCell ref="X2:AA2"/>
    <mergeCell ref="X3:AA4"/>
    <mergeCell ref="Q4:Q7"/>
    <mergeCell ref="P4:P7"/>
    <mergeCell ref="O4:O7"/>
    <mergeCell ref="N4:N7"/>
    <mergeCell ref="S114:W114"/>
    <mergeCell ref="S118:W118"/>
    <mergeCell ref="S119:W119"/>
    <mergeCell ref="S120:W120"/>
    <mergeCell ref="S121:W121"/>
    <mergeCell ref="S122:W122"/>
    <mergeCell ref="S106:W106"/>
    <mergeCell ref="S107:W107"/>
  </mergeCells>
  <phoneticPr fontId="21"/>
  <conditionalFormatting sqref="X110:X115 Z35:Z46 Z110:Z115 Z98:Z108 Z21:Z33 Z141:Z158 X160:X180 X141:X158 Z76:Z96 Z160:Z180 Z118:Z139 X118:X139 Z11:Z19 X62:X108 Z63:Z74 X11:X60 Z48:Z60">
    <cfRule type="expression" dxfId="50" priority="96" stopIfTrue="1">
      <formula>AND(AM11&gt;0,X11="")</formula>
    </cfRule>
    <cfRule type="expression" dxfId="49" priority="97" stopIfTrue="1">
      <formula>(AM11=0)</formula>
    </cfRule>
  </conditionalFormatting>
  <conditionalFormatting sqref="X10 Z10 Z20 Z34 Z47 Z62 Z75 Z97">
    <cfRule type="expression" dxfId="48" priority="98" stopIfTrue="1">
      <formula>AND(AM10&gt;0,X10="")</formula>
    </cfRule>
    <cfRule type="expression" dxfId="47" priority="99" stopIfTrue="1">
      <formula>AND(AM10=0)</formula>
    </cfRule>
  </conditionalFormatting>
  <conditionalFormatting sqref="S122:W123 S149:W150 S127:W132 S87:W89">
    <cfRule type="expression" dxfId="46" priority="100" stopIfTrue="1">
      <formula>X87&gt;3</formula>
    </cfRule>
  </conditionalFormatting>
  <conditionalFormatting sqref="S135:W136 S11:W13 S15:W19 S22:W31 S36:W46 S49:W52 S54:W57 S59:W60 S64:W66 S68:W70 S72:W74 S77:W78 S80:W85 S91:W95 S99:W101 S103:W108 S110:W111 S113:W114 S118:W118 S120:W121 S125:W126 S138:W139 S142:W142 S144:W145 S147:W148 S151:W152 S154:W154 S156:W158 S160:W160 S162:W163 S165:W168 S171:W173 S175:W177 S179:W180">
    <cfRule type="expression" dxfId="45" priority="101" stopIfTrue="1">
      <formula>OR(AND(X11&gt;3,Y11&gt;0),AND(Z11&gt;3,AA11&gt;0))</formula>
    </cfRule>
  </conditionalFormatting>
  <conditionalFormatting sqref="S119:W119">
    <cfRule type="expression" dxfId="44" priority="95" stopIfTrue="1">
      <formula>OR(AND(X119&gt;3,Y119&gt;0),AND(Z119&gt;3,AA119&gt;0))</formula>
    </cfRule>
  </conditionalFormatting>
  <conditionalFormatting sqref="AQ48:AZ60 AQ63:AZ108 AQ110:AZ115 AQ119:AZ123 AQ141:AZ158 AQ161:AZ169 AQ10:AU47 AW10:AZ47 AQ62:AU62 AW62:AZ62 AQ125:AZ139">
    <cfRule type="expression" dxfId="43" priority="94">
      <formula>AQ$7&gt;0</formula>
    </cfRule>
  </conditionalFormatting>
  <conditionalFormatting sqref="R179:R180 R147:R152 R22 R24:R25 R162:R163 R36:R38 R46 R49 R54:R56 R59:R60 R64:R66 R68:R70 R43 R77:R78 R80:R85 R91:R96 R99:R101 R103:R108 R113:R115 R118 R72:R73 R142 R122:R132 R144:R145 R154 R156:R158 R160 R165:R168 R171:R173 R15:R18 R110:R111 R30:R31 R41 R175:R177 R135:R136">
    <cfRule type="expression" dxfId="42" priority="81" stopIfTrue="1">
      <formula>AND(OR($BM15&gt;0,$BN15&gt;0),$T15=0,OR($Q15="○",$R15="○"))</formula>
    </cfRule>
    <cfRule type="expression" dxfId="41" priority="82" stopIfTrue="1">
      <formula>AND($BO15&gt;0,$U15=0,$S15="○")</formula>
    </cfRule>
  </conditionalFormatting>
  <conditionalFormatting sqref="R12 R19">
    <cfRule type="expression" dxfId="40" priority="83" stopIfTrue="1">
      <formula>AND(OR($BM12&gt;0,$BN12&gt;0),$T12=0,OR($Q12="○",$R12="○"),$BB$5&gt;0)</formula>
    </cfRule>
    <cfRule type="expression" dxfId="39" priority="84" stopIfTrue="1">
      <formula>AND($BO12&gt;0,$U12=0,$S12="○")</formula>
    </cfRule>
  </conditionalFormatting>
  <conditionalFormatting sqref="I4:I180">
    <cfRule type="expression" dxfId="38" priority="89">
      <formula>$BH$7</formula>
    </cfRule>
  </conditionalFormatting>
  <conditionalFormatting sqref="BR175:BR177 BR15:BR19 BR22 BR24:BR25 BR162:BR163 BR36:BR38 BR46 BR49 BR54:BR56 BR59:BR60 BR64:BR66 BR68:BR70 BR43 BR77:BR78 BR80:BR85 BR91:BR96 BR99:BR101 BR103:BR108 BR113:BR115 BR118 BR72:BR73 BR134:BR139 BR142 BR144:BR145 BR147:BR152 BR154 BR156:BR158 BR160 BR165:BR168 BR171:BR173 BR179:BR180 BR110:BR111 BR30:BR31 BR41 BR122:BR132">
    <cfRule type="expression" dxfId="37" priority="65" stopIfTrue="1">
      <formula>AND(OR($BM15&gt;0,$BN15&gt;0),$T15=0,OR($Q15="○",$R15="○"))</formula>
    </cfRule>
    <cfRule type="expression" dxfId="36" priority="66" stopIfTrue="1">
      <formula>AND($BM15=0,$BN15=0)</formula>
    </cfRule>
  </conditionalFormatting>
  <conditionalFormatting sqref="BS15:BS19 BS22 BS24:BS25 BS162:BS163 BS36:BS38 BS46 BS49 BS54:BS56 BS59:BS60 BS64:BS66 BS68:BS70 BS43 BS77:BS78 BS80:BS85 BS91:BS96 BS99:BS101 BS103:BS108 BS113:BS115 BS118 BS122:BS132 BS134:BS139 BS142 BS144:BS145 BS147:BS152 BS154 BS156:BS158 BS160 BS165:BS168 BS171:BS173 BS175:BS177 BS179:BS180 BS110:BS111 BS30:BS31 BS41 BS72:BS73">
    <cfRule type="expression" dxfId="35" priority="67" stopIfTrue="1">
      <formula>AND($BO15&gt;0,$U15=0,$S15="○")</formula>
    </cfRule>
    <cfRule type="expression" dxfId="34" priority="68" stopIfTrue="1">
      <formula>AND(OR($BM15&gt;0,$BN15&gt;0),$BO15&gt;0,$T15=0,$Q15="○")</formula>
    </cfRule>
    <cfRule type="expression" dxfId="33" priority="69" stopIfTrue="1">
      <formula>($BO15=0)</formula>
    </cfRule>
  </conditionalFormatting>
  <conditionalFormatting sqref="BR12">
    <cfRule type="expression" dxfId="32" priority="73" stopIfTrue="1">
      <formula>AND(OR($BM12&gt;0,$BN12&gt;0),$T12=0,OR($Q12="○",$R12="○"),$BB$5&gt;0)</formula>
    </cfRule>
    <cfRule type="expression" dxfId="31" priority="74" stopIfTrue="1">
      <formula>AND($BM12=0,$BN12=0)</formula>
    </cfRule>
  </conditionalFormatting>
  <conditionalFormatting sqref="BS12">
    <cfRule type="expression" dxfId="30" priority="75" stopIfTrue="1">
      <formula>AND($BO12&gt;0,$U12=0,$S12="○")</formula>
    </cfRule>
    <cfRule type="expression" dxfId="29" priority="76" stopIfTrue="1">
      <formula>AND(OR($BM12&gt;0,$BN12&gt;0),$BO12&gt;0,$T12=0,$Q12="○",$BB$5&gt;0)</formula>
    </cfRule>
    <cfRule type="expression" dxfId="28" priority="77" stopIfTrue="1">
      <formula>($BO12=0)</formula>
    </cfRule>
  </conditionalFormatting>
  <conditionalFormatting sqref="BT12:BX12">
    <cfRule type="expression" dxfId="27" priority="78" stopIfTrue="1">
      <formula>AND(OR($BM12&gt;0,$BN12&gt;0),$T12=0,$Q12="○",$BB$5&gt;0)</formula>
    </cfRule>
    <cfRule type="expression" dxfId="26" priority="79" stopIfTrue="1">
      <formula>AND(AND(OR($BM12&gt;0,$BN12&gt;0),$T12=0,OR($Q12="○",$R12="○"),$BB$5&gt;0),AND($BO12&gt;0,$U12=0,$S12="○"))</formula>
    </cfRule>
    <cfRule type="expression" dxfId="25" priority="80" stopIfTrue="1">
      <formula>AND($BM12=0,$BN12=0,$BO12=0)</formula>
    </cfRule>
  </conditionalFormatting>
  <conditionalFormatting sqref="R11">
    <cfRule type="expression" dxfId="24" priority="53" stopIfTrue="1">
      <formula>AND(OR($BM11&gt;0,$BN11&gt;0),$T11=0,OR($Q11="○",$R11="○"),$BB$5&gt;0)</formula>
    </cfRule>
    <cfRule type="expression" dxfId="23" priority="54" stopIfTrue="1">
      <formula>AND($BO11&gt;0,$U11=0,$S11="○")</formula>
    </cfRule>
  </conditionalFormatting>
  <conditionalFormatting sqref="R119">
    <cfRule type="expression" dxfId="22" priority="39" stopIfTrue="1">
      <formula>AND(OR($BM119&gt;0,$BN119&gt;0),$T119=0,OR($Q119="○",$R119="○"))</formula>
    </cfRule>
    <cfRule type="expression" dxfId="21" priority="40" stopIfTrue="1">
      <formula>AND($BO119&gt;0,$U119=0,$S119="○")</formula>
    </cfRule>
  </conditionalFormatting>
  <conditionalFormatting sqref="BT119:BX119">
    <cfRule type="expression" dxfId="20" priority="36" stopIfTrue="1">
      <formula>AND(OR($BM119&gt;0,$BN119&gt;0),$T119=0,$Q119="○")</formula>
    </cfRule>
    <cfRule type="expression" dxfId="19" priority="37" stopIfTrue="1">
      <formula>AND(AND(OR($BM119&gt;0,$BN119&gt;0),$T119=0,OR($Q119="○",$R119="○")),AND($BO119&gt;0,$U119=0,$S119="○"))</formula>
    </cfRule>
    <cfRule type="expression" dxfId="18" priority="38" stopIfTrue="1">
      <formula>AND($BM119=0,$BN119=0,$BO119=0)</formula>
    </cfRule>
  </conditionalFormatting>
  <conditionalFormatting sqref="R138:R139">
    <cfRule type="expression" dxfId="17" priority="25" stopIfTrue="1">
      <formula>AND(OR($BM138&gt;0,$BN138&gt;0),$T138=0,OR($Q138="○",$R138="○"))</formula>
    </cfRule>
    <cfRule type="expression" dxfId="16" priority="26" stopIfTrue="1">
      <formula>AND($BO138&gt;0,$U138=0,$S138="○")</formula>
    </cfRule>
  </conditionalFormatting>
  <conditionalFormatting sqref="P4:P180">
    <cfRule type="expression" dxfId="15" priority="87">
      <formula>$BP$7</formula>
    </cfRule>
  </conditionalFormatting>
  <conditionalFormatting sqref="N4:N180">
    <cfRule type="expression" dxfId="14" priority="88">
      <formula>$BM$7</formula>
    </cfRule>
  </conditionalFormatting>
  <conditionalFormatting sqref="J4:J180">
    <cfRule type="expression" dxfId="13" priority="2">
      <formula>$BN$7</formula>
    </cfRule>
    <cfRule type="expression" dxfId="12" priority="90">
      <formula>$BI$7</formula>
    </cfRule>
  </conditionalFormatting>
  <conditionalFormatting sqref="K4:K180">
    <cfRule type="expression" dxfId="11" priority="91">
      <formula>$BJ$7</formula>
    </cfRule>
  </conditionalFormatting>
  <conditionalFormatting sqref="L4:L180">
    <cfRule type="expression" dxfId="10" priority="92">
      <formula>$BK$7</formula>
    </cfRule>
  </conditionalFormatting>
  <conditionalFormatting sqref="M4:M180">
    <cfRule type="expression" dxfId="9" priority="93">
      <formula>$BL$7</formula>
    </cfRule>
  </conditionalFormatting>
  <conditionalFormatting sqref="Q4:Q180">
    <cfRule type="expression" dxfId="8" priority="3">
      <formula>$BQ$7</formula>
    </cfRule>
  </conditionalFormatting>
  <conditionalFormatting sqref="O4:O180">
    <cfRule type="expression" dxfId="7" priority="1">
      <formula>$BO$7</formula>
    </cfRule>
  </conditionalFormatting>
  <dataValidations disablePrompts="1" count="2">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AB159 AB109 AB140 AB116:AB117 AB61">
      <formula1>0</formula1>
      <formula2>5</formula2>
    </dataValidation>
    <dataValidation allowBlank="1" showErrorMessage="1" sqref="AG178 AI178 AG153 AI153 AG143 AG169:AG170 AG155 AI155 AG174 AI174 AI161 AG161 AI169:AI170 AG164 AI146 AG146 AI121 AG119 AI90 AI97:AI98 AI102 AI112 AI133:AI134 AI141 AI143 AG90 AG97:AG98 AG102 AG112 AI164 AG133:AG134 AG141 AI14 AI71 AG71 AG137 AG79 AG75:AG76 AG67 AG62:AG63 AG58 AG53 AG47:AG48 AG43 AG39 AG34:AG35 AG20:AG21 AG14 AG10:AG11 AI10:AI11 AI79 AI75:AI76 AI67 AI62:AI63 AI58 AI53 AI47:AI48 AI20:AI21 AI39 AI34:AI35 AG86 AI86 AI137 AI119 AH124:AI124 BA160:BA161 AH10:AH123 AH125:AH180 BA10:BB10 BA20 BA34 BA47 BA169 BA75 BA62 BA97 BA110:BA112 BA118:BA119 BA124 BA133 BA141 BA146 BA153"/>
  </dataValidations>
  <printOptions horizontalCentered="1"/>
  <pageMargins left="0.59055118110236227" right="0.59055118110236227" top="0.78740157480314965" bottom="0.59055118110236227" header="0.51181102362204722" footer="0.51181102362204722"/>
  <pageSetup paperSize="8" scale="52" fitToHeight="0" pageOrder="overThenDown" orientation="portrait" r:id="rId1"/>
  <headerFooter alignWithMargins="0">
    <oddHeader>&amp;L設計仕様確認支援ツール（新築用2015） Ver1.01&amp;R&amp;A</oddHeader>
    <oddFooter>&amp;C&amp;P/&amp;N</oddFooter>
  </headerFooter>
  <rowBreaks count="1" manualBreakCount="1">
    <brk id="85" max="75" man="1"/>
  </rowBreaks>
  <colBreaks count="1" manualBreakCount="1">
    <brk id="76" max="183"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3"/>
  </sheetPr>
  <dimension ref="B1:L20"/>
  <sheetViews>
    <sheetView zoomScaleNormal="100" workbookViewId="0">
      <selection activeCell="C7" sqref="C7:G7"/>
    </sheetView>
  </sheetViews>
  <sheetFormatPr defaultRowHeight="13.5"/>
  <cols>
    <col min="1" max="1" width="1.625" style="962" customWidth="1"/>
    <col min="2" max="2" width="3.625" style="962" customWidth="1"/>
    <col min="3" max="12" width="8.625" style="962" customWidth="1"/>
    <col min="13" max="256" width="9" style="962"/>
    <col min="257" max="257" width="1.625" style="962" customWidth="1"/>
    <col min="258" max="258" width="3.625" style="962" customWidth="1"/>
    <col min="259" max="268" width="8.625" style="962" customWidth="1"/>
    <col min="269" max="512" width="9" style="962"/>
    <col min="513" max="513" width="1.625" style="962" customWidth="1"/>
    <col min="514" max="514" width="3.625" style="962" customWidth="1"/>
    <col min="515" max="524" width="8.625" style="962" customWidth="1"/>
    <col min="525" max="768" width="9" style="962"/>
    <col min="769" max="769" width="1.625" style="962" customWidth="1"/>
    <col min="770" max="770" width="3.625" style="962" customWidth="1"/>
    <col min="771" max="780" width="8.625" style="962" customWidth="1"/>
    <col min="781" max="1024" width="9" style="962"/>
    <col min="1025" max="1025" width="1.625" style="962" customWidth="1"/>
    <col min="1026" max="1026" width="3.625" style="962" customWidth="1"/>
    <col min="1027" max="1036" width="8.625" style="962" customWidth="1"/>
    <col min="1037" max="1280" width="9" style="962"/>
    <col min="1281" max="1281" width="1.625" style="962" customWidth="1"/>
    <col min="1282" max="1282" width="3.625" style="962" customWidth="1"/>
    <col min="1283" max="1292" width="8.625" style="962" customWidth="1"/>
    <col min="1293" max="1536" width="9" style="962"/>
    <col min="1537" max="1537" width="1.625" style="962" customWidth="1"/>
    <col min="1538" max="1538" width="3.625" style="962" customWidth="1"/>
    <col min="1539" max="1548" width="8.625" style="962" customWidth="1"/>
    <col min="1549" max="1792" width="9" style="962"/>
    <col min="1793" max="1793" width="1.625" style="962" customWidth="1"/>
    <col min="1794" max="1794" width="3.625" style="962" customWidth="1"/>
    <col min="1795" max="1804" width="8.625" style="962" customWidth="1"/>
    <col min="1805" max="2048" width="9" style="962"/>
    <col min="2049" max="2049" width="1.625" style="962" customWidth="1"/>
    <col min="2050" max="2050" width="3.625" style="962" customWidth="1"/>
    <col min="2051" max="2060" width="8.625" style="962" customWidth="1"/>
    <col min="2061" max="2304" width="9" style="962"/>
    <col min="2305" max="2305" width="1.625" style="962" customWidth="1"/>
    <col min="2306" max="2306" width="3.625" style="962" customWidth="1"/>
    <col min="2307" max="2316" width="8.625" style="962" customWidth="1"/>
    <col min="2317" max="2560" width="9" style="962"/>
    <col min="2561" max="2561" width="1.625" style="962" customWidth="1"/>
    <col min="2562" max="2562" width="3.625" style="962" customWidth="1"/>
    <col min="2563" max="2572" width="8.625" style="962" customWidth="1"/>
    <col min="2573" max="2816" width="9" style="962"/>
    <col min="2817" max="2817" width="1.625" style="962" customWidth="1"/>
    <col min="2818" max="2818" width="3.625" style="962" customWidth="1"/>
    <col min="2819" max="2828" width="8.625" style="962" customWidth="1"/>
    <col min="2829" max="3072" width="9" style="962"/>
    <col min="3073" max="3073" width="1.625" style="962" customWidth="1"/>
    <col min="3074" max="3074" width="3.625" style="962" customWidth="1"/>
    <col min="3075" max="3084" width="8.625" style="962" customWidth="1"/>
    <col min="3085" max="3328" width="9" style="962"/>
    <col min="3329" max="3329" width="1.625" style="962" customWidth="1"/>
    <col min="3330" max="3330" width="3.625" style="962" customWidth="1"/>
    <col min="3331" max="3340" width="8.625" style="962" customWidth="1"/>
    <col min="3341" max="3584" width="9" style="962"/>
    <col min="3585" max="3585" width="1.625" style="962" customWidth="1"/>
    <col min="3586" max="3586" width="3.625" style="962" customWidth="1"/>
    <col min="3587" max="3596" width="8.625" style="962" customWidth="1"/>
    <col min="3597" max="3840" width="9" style="962"/>
    <col min="3841" max="3841" width="1.625" style="962" customWidth="1"/>
    <col min="3842" max="3842" width="3.625" style="962" customWidth="1"/>
    <col min="3843" max="3852" width="8.625" style="962" customWidth="1"/>
    <col min="3853" max="4096" width="9" style="962"/>
    <col min="4097" max="4097" width="1.625" style="962" customWidth="1"/>
    <col min="4098" max="4098" width="3.625" style="962" customWidth="1"/>
    <col min="4099" max="4108" width="8.625" style="962" customWidth="1"/>
    <col min="4109" max="4352" width="9" style="962"/>
    <col min="4353" max="4353" width="1.625" style="962" customWidth="1"/>
    <col min="4354" max="4354" width="3.625" style="962" customWidth="1"/>
    <col min="4355" max="4364" width="8.625" style="962" customWidth="1"/>
    <col min="4365" max="4608" width="9" style="962"/>
    <col min="4609" max="4609" width="1.625" style="962" customWidth="1"/>
    <col min="4610" max="4610" width="3.625" style="962" customWidth="1"/>
    <col min="4611" max="4620" width="8.625" style="962" customWidth="1"/>
    <col min="4621" max="4864" width="9" style="962"/>
    <col min="4865" max="4865" width="1.625" style="962" customWidth="1"/>
    <col min="4866" max="4866" width="3.625" style="962" customWidth="1"/>
    <col min="4867" max="4876" width="8.625" style="962" customWidth="1"/>
    <col min="4877" max="5120" width="9" style="962"/>
    <col min="5121" max="5121" width="1.625" style="962" customWidth="1"/>
    <col min="5122" max="5122" width="3.625" style="962" customWidth="1"/>
    <col min="5123" max="5132" width="8.625" style="962" customWidth="1"/>
    <col min="5133" max="5376" width="9" style="962"/>
    <col min="5377" max="5377" width="1.625" style="962" customWidth="1"/>
    <col min="5378" max="5378" width="3.625" style="962" customWidth="1"/>
    <col min="5379" max="5388" width="8.625" style="962" customWidth="1"/>
    <col min="5389" max="5632" width="9" style="962"/>
    <col min="5633" max="5633" width="1.625" style="962" customWidth="1"/>
    <col min="5634" max="5634" width="3.625" style="962" customWidth="1"/>
    <col min="5635" max="5644" width="8.625" style="962" customWidth="1"/>
    <col min="5645" max="5888" width="9" style="962"/>
    <col min="5889" max="5889" width="1.625" style="962" customWidth="1"/>
    <col min="5890" max="5890" width="3.625" style="962" customWidth="1"/>
    <col min="5891" max="5900" width="8.625" style="962" customWidth="1"/>
    <col min="5901" max="6144" width="9" style="962"/>
    <col min="6145" max="6145" width="1.625" style="962" customWidth="1"/>
    <col min="6146" max="6146" width="3.625" style="962" customWidth="1"/>
    <col min="6147" max="6156" width="8.625" style="962" customWidth="1"/>
    <col min="6157" max="6400" width="9" style="962"/>
    <col min="6401" max="6401" width="1.625" style="962" customWidth="1"/>
    <col min="6402" max="6402" width="3.625" style="962" customWidth="1"/>
    <col min="6403" max="6412" width="8.625" style="962" customWidth="1"/>
    <col min="6413" max="6656" width="9" style="962"/>
    <col min="6657" max="6657" width="1.625" style="962" customWidth="1"/>
    <col min="6658" max="6658" width="3.625" style="962" customWidth="1"/>
    <col min="6659" max="6668" width="8.625" style="962" customWidth="1"/>
    <col min="6669" max="6912" width="9" style="962"/>
    <col min="6913" max="6913" width="1.625" style="962" customWidth="1"/>
    <col min="6914" max="6914" width="3.625" style="962" customWidth="1"/>
    <col min="6915" max="6924" width="8.625" style="962" customWidth="1"/>
    <col min="6925" max="7168" width="9" style="962"/>
    <col min="7169" max="7169" width="1.625" style="962" customWidth="1"/>
    <col min="7170" max="7170" width="3.625" style="962" customWidth="1"/>
    <col min="7171" max="7180" width="8.625" style="962" customWidth="1"/>
    <col min="7181" max="7424" width="9" style="962"/>
    <col min="7425" max="7425" width="1.625" style="962" customWidth="1"/>
    <col min="7426" max="7426" width="3.625" style="962" customWidth="1"/>
    <col min="7427" max="7436" width="8.625" style="962" customWidth="1"/>
    <col min="7437" max="7680" width="9" style="962"/>
    <col min="7681" max="7681" width="1.625" style="962" customWidth="1"/>
    <col min="7682" max="7682" width="3.625" style="962" customWidth="1"/>
    <col min="7683" max="7692" width="8.625" style="962" customWidth="1"/>
    <col min="7693" max="7936" width="9" style="962"/>
    <col min="7937" max="7937" width="1.625" style="962" customWidth="1"/>
    <col min="7938" max="7938" width="3.625" style="962" customWidth="1"/>
    <col min="7939" max="7948" width="8.625" style="962" customWidth="1"/>
    <col min="7949" max="8192" width="9" style="962"/>
    <col min="8193" max="8193" width="1.625" style="962" customWidth="1"/>
    <col min="8194" max="8194" width="3.625" style="962" customWidth="1"/>
    <col min="8195" max="8204" width="8.625" style="962" customWidth="1"/>
    <col min="8205" max="8448" width="9" style="962"/>
    <col min="8449" max="8449" width="1.625" style="962" customWidth="1"/>
    <col min="8450" max="8450" width="3.625" style="962" customWidth="1"/>
    <col min="8451" max="8460" width="8.625" style="962" customWidth="1"/>
    <col min="8461" max="8704" width="9" style="962"/>
    <col min="8705" max="8705" width="1.625" style="962" customWidth="1"/>
    <col min="8706" max="8706" width="3.625" style="962" customWidth="1"/>
    <col min="8707" max="8716" width="8.625" style="962" customWidth="1"/>
    <col min="8717" max="8960" width="9" style="962"/>
    <col min="8961" max="8961" width="1.625" style="962" customWidth="1"/>
    <col min="8962" max="8962" width="3.625" style="962" customWidth="1"/>
    <col min="8963" max="8972" width="8.625" style="962" customWidth="1"/>
    <col min="8973" max="9216" width="9" style="962"/>
    <col min="9217" max="9217" width="1.625" style="962" customWidth="1"/>
    <col min="9218" max="9218" width="3.625" style="962" customWidth="1"/>
    <col min="9219" max="9228" width="8.625" style="962" customWidth="1"/>
    <col min="9229" max="9472" width="9" style="962"/>
    <col min="9473" max="9473" width="1.625" style="962" customWidth="1"/>
    <col min="9474" max="9474" width="3.625" style="962" customWidth="1"/>
    <col min="9475" max="9484" width="8.625" style="962" customWidth="1"/>
    <col min="9485" max="9728" width="9" style="962"/>
    <col min="9729" max="9729" width="1.625" style="962" customWidth="1"/>
    <col min="9730" max="9730" width="3.625" style="962" customWidth="1"/>
    <col min="9731" max="9740" width="8.625" style="962" customWidth="1"/>
    <col min="9741" max="9984" width="9" style="962"/>
    <col min="9985" max="9985" width="1.625" style="962" customWidth="1"/>
    <col min="9986" max="9986" width="3.625" style="962" customWidth="1"/>
    <col min="9987" max="9996" width="8.625" style="962" customWidth="1"/>
    <col min="9997" max="10240" width="9" style="962"/>
    <col min="10241" max="10241" width="1.625" style="962" customWidth="1"/>
    <col min="10242" max="10242" width="3.625" style="962" customWidth="1"/>
    <col min="10243" max="10252" width="8.625" style="962" customWidth="1"/>
    <col min="10253" max="10496" width="9" style="962"/>
    <col min="10497" max="10497" width="1.625" style="962" customWidth="1"/>
    <col min="10498" max="10498" width="3.625" style="962" customWidth="1"/>
    <col min="10499" max="10508" width="8.625" style="962" customWidth="1"/>
    <col min="10509" max="10752" width="9" style="962"/>
    <col min="10753" max="10753" width="1.625" style="962" customWidth="1"/>
    <col min="10754" max="10754" width="3.625" style="962" customWidth="1"/>
    <col min="10755" max="10764" width="8.625" style="962" customWidth="1"/>
    <col min="10765" max="11008" width="9" style="962"/>
    <col min="11009" max="11009" width="1.625" style="962" customWidth="1"/>
    <col min="11010" max="11010" width="3.625" style="962" customWidth="1"/>
    <col min="11011" max="11020" width="8.625" style="962" customWidth="1"/>
    <col min="11021" max="11264" width="9" style="962"/>
    <col min="11265" max="11265" width="1.625" style="962" customWidth="1"/>
    <col min="11266" max="11266" width="3.625" style="962" customWidth="1"/>
    <col min="11267" max="11276" width="8.625" style="962" customWidth="1"/>
    <col min="11277" max="11520" width="9" style="962"/>
    <col min="11521" max="11521" width="1.625" style="962" customWidth="1"/>
    <col min="11522" max="11522" width="3.625" style="962" customWidth="1"/>
    <col min="11523" max="11532" width="8.625" style="962" customWidth="1"/>
    <col min="11533" max="11776" width="9" style="962"/>
    <col min="11777" max="11777" width="1.625" style="962" customWidth="1"/>
    <col min="11778" max="11778" width="3.625" style="962" customWidth="1"/>
    <col min="11779" max="11788" width="8.625" style="962" customWidth="1"/>
    <col min="11789" max="12032" width="9" style="962"/>
    <col min="12033" max="12033" width="1.625" style="962" customWidth="1"/>
    <col min="12034" max="12034" width="3.625" style="962" customWidth="1"/>
    <col min="12035" max="12044" width="8.625" style="962" customWidth="1"/>
    <col min="12045" max="12288" width="9" style="962"/>
    <col min="12289" max="12289" width="1.625" style="962" customWidth="1"/>
    <col min="12290" max="12290" width="3.625" style="962" customWidth="1"/>
    <col min="12291" max="12300" width="8.625" style="962" customWidth="1"/>
    <col min="12301" max="12544" width="9" style="962"/>
    <col min="12545" max="12545" width="1.625" style="962" customWidth="1"/>
    <col min="12546" max="12546" width="3.625" style="962" customWidth="1"/>
    <col min="12547" max="12556" width="8.625" style="962" customWidth="1"/>
    <col min="12557" max="12800" width="9" style="962"/>
    <col min="12801" max="12801" width="1.625" style="962" customWidth="1"/>
    <col min="12802" max="12802" width="3.625" style="962" customWidth="1"/>
    <col min="12803" max="12812" width="8.625" style="962" customWidth="1"/>
    <col min="12813" max="13056" width="9" style="962"/>
    <col min="13057" max="13057" width="1.625" style="962" customWidth="1"/>
    <col min="13058" max="13058" width="3.625" style="962" customWidth="1"/>
    <col min="13059" max="13068" width="8.625" style="962" customWidth="1"/>
    <col min="13069" max="13312" width="9" style="962"/>
    <col min="13313" max="13313" width="1.625" style="962" customWidth="1"/>
    <col min="13314" max="13314" width="3.625" style="962" customWidth="1"/>
    <col min="13315" max="13324" width="8.625" style="962" customWidth="1"/>
    <col min="13325" max="13568" width="9" style="962"/>
    <col min="13569" max="13569" width="1.625" style="962" customWidth="1"/>
    <col min="13570" max="13570" width="3.625" style="962" customWidth="1"/>
    <col min="13571" max="13580" width="8.625" style="962" customWidth="1"/>
    <col min="13581" max="13824" width="9" style="962"/>
    <col min="13825" max="13825" width="1.625" style="962" customWidth="1"/>
    <col min="13826" max="13826" width="3.625" style="962" customWidth="1"/>
    <col min="13827" max="13836" width="8.625" style="962" customWidth="1"/>
    <col min="13837" max="14080" width="9" style="962"/>
    <col min="14081" max="14081" width="1.625" style="962" customWidth="1"/>
    <col min="14082" max="14082" width="3.625" style="962" customWidth="1"/>
    <col min="14083" max="14092" width="8.625" style="962" customWidth="1"/>
    <col min="14093" max="14336" width="9" style="962"/>
    <col min="14337" max="14337" width="1.625" style="962" customWidth="1"/>
    <col min="14338" max="14338" width="3.625" style="962" customWidth="1"/>
    <col min="14339" max="14348" width="8.625" style="962" customWidth="1"/>
    <col min="14349" max="14592" width="9" style="962"/>
    <col min="14593" max="14593" width="1.625" style="962" customWidth="1"/>
    <col min="14594" max="14594" width="3.625" style="962" customWidth="1"/>
    <col min="14595" max="14604" width="8.625" style="962" customWidth="1"/>
    <col min="14605" max="14848" width="9" style="962"/>
    <col min="14849" max="14849" width="1.625" style="962" customWidth="1"/>
    <col min="14850" max="14850" width="3.625" style="962" customWidth="1"/>
    <col min="14851" max="14860" width="8.625" style="962" customWidth="1"/>
    <col min="14861" max="15104" width="9" style="962"/>
    <col min="15105" max="15105" width="1.625" style="962" customWidth="1"/>
    <col min="15106" max="15106" width="3.625" style="962" customWidth="1"/>
    <col min="15107" max="15116" width="8.625" style="962" customWidth="1"/>
    <col min="15117" max="15360" width="9" style="962"/>
    <col min="15361" max="15361" width="1.625" style="962" customWidth="1"/>
    <col min="15362" max="15362" width="3.625" style="962" customWidth="1"/>
    <col min="15363" max="15372" width="8.625" style="962" customWidth="1"/>
    <col min="15373" max="15616" width="9" style="962"/>
    <col min="15617" max="15617" width="1.625" style="962" customWidth="1"/>
    <col min="15618" max="15618" width="3.625" style="962" customWidth="1"/>
    <col min="15619" max="15628" width="8.625" style="962" customWidth="1"/>
    <col min="15629" max="15872" width="9" style="962"/>
    <col min="15873" max="15873" width="1.625" style="962" customWidth="1"/>
    <col min="15874" max="15874" width="3.625" style="962" customWidth="1"/>
    <col min="15875" max="15884" width="8.625" style="962" customWidth="1"/>
    <col min="15885" max="16128" width="9" style="962"/>
    <col min="16129" max="16129" width="1.625" style="962" customWidth="1"/>
    <col min="16130" max="16130" width="3.625" style="962" customWidth="1"/>
    <col min="16131" max="16140" width="8.625" style="962" customWidth="1"/>
    <col min="16141" max="16384" width="9" style="962"/>
  </cols>
  <sheetData>
    <row r="1" spans="2:12" ht="6" customHeight="1" thickBot="1">
      <c r="B1" s="957"/>
      <c r="C1" s="957"/>
      <c r="D1" s="957"/>
      <c r="E1" s="957"/>
      <c r="F1" s="957"/>
    </row>
    <row r="2" spans="2:12" ht="18" customHeight="1" thickBot="1">
      <c r="B2" s="963" t="str">
        <f>メイン!C6</f>
        <v>CASBEE熊本《新築》2017年版</v>
      </c>
      <c r="C2" s="964"/>
      <c r="D2" s="964"/>
      <c r="E2" s="964"/>
      <c r="F2" s="965"/>
    </row>
    <row r="3" spans="2:12" ht="15" customHeight="1" thickBot="1">
      <c r="B3" s="1403" t="str">
        <f>メイン!$C$11</f>
        <v>○○ビル</v>
      </c>
      <c r="C3" s="1404"/>
      <c r="D3" s="1404"/>
      <c r="E3" s="1404"/>
      <c r="F3" s="1405"/>
    </row>
    <row r="4" spans="2:12" ht="3.75" customHeight="1">
      <c r="B4" s="966"/>
      <c r="C4" s="966"/>
      <c r="D4" s="966"/>
      <c r="E4" s="966"/>
      <c r="F4" s="966"/>
    </row>
    <row r="5" spans="2:12" ht="17.25" customHeight="1">
      <c r="B5" s="967" t="s">
        <v>1206</v>
      </c>
      <c r="C5" s="968" t="s">
        <v>1207</v>
      </c>
      <c r="D5" s="969"/>
      <c r="E5" s="969"/>
      <c r="F5" s="969"/>
      <c r="G5" s="969"/>
      <c r="H5" s="969"/>
      <c r="I5" s="970"/>
      <c r="J5" s="970"/>
      <c r="K5" s="970"/>
      <c r="L5" s="970"/>
    </row>
    <row r="6" spans="2:12" ht="33" customHeight="1">
      <c r="B6" s="971"/>
      <c r="C6" s="1406" t="s">
        <v>1208</v>
      </c>
      <c r="D6" s="1406"/>
      <c r="E6" s="1406"/>
      <c r="F6" s="1406"/>
      <c r="G6" s="1406"/>
      <c r="H6" s="1406" t="s">
        <v>1209</v>
      </c>
      <c r="I6" s="1406"/>
      <c r="J6" s="1406"/>
      <c r="K6" s="1406"/>
      <c r="L6" s="1406"/>
    </row>
    <row r="7" spans="2:12" ht="51" customHeight="1">
      <c r="B7" s="972">
        <v>1</v>
      </c>
      <c r="C7" s="1400"/>
      <c r="D7" s="1401"/>
      <c r="E7" s="1401"/>
      <c r="F7" s="1401"/>
      <c r="G7" s="1402"/>
      <c r="H7" s="1400"/>
      <c r="I7" s="1401"/>
      <c r="J7" s="1401"/>
      <c r="K7" s="1401"/>
      <c r="L7" s="1402"/>
    </row>
    <row r="8" spans="2:12" ht="51" customHeight="1">
      <c r="B8" s="972">
        <v>2</v>
      </c>
      <c r="C8" s="1400"/>
      <c r="D8" s="1401"/>
      <c r="E8" s="1401"/>
      <c r="F8" s="1401"/>
      <c r="G8" s="1402"/>
      <c r="H8" s="1400"/>
      <c r="I8" s="1401"/>
      <c r="J8" s="1401"/>
      <c r="K8" s="1401"/>
      <c r="L8" s="1402"/>
    </row>
    <row r="9" spans="2:12" ht="51" customHeight="1">
      <c r="B9" s="972">
        <v>3</v>
      </c>
      <c r="C9" s="1400"/>
      <c r="D9" s="1401"/>
      <c r="E9" s="1401"/>
      <c r="F9" s="1401"/>
      <c r="G9" s="1402"/>
      <c r="H9" s="1400"/>
      <c r="I9" s="1401"/>
      <c r="J9" s="1401"/>
      <c r="K9" s="1401"/>
      <c r="L9" s="1402"/>
    </row>
    <row r="10" spans="2:12" ht="51" customHeight="1">
      <c r="B10" s="972">
        <v>4</v>
      </c>
      <c r="C10" s="1400"/>
      <c r="D10" s="1401"/>
      <c r="E10" s="1401"/>
      <c r="F10" s="1401"/>
      <c r="G10" s="1402"/>
      <c r="H10" s="1400"/>
      <c r="I10" s="1401"/>
      <c r="J10" s="1401"/>
      <c r="K10" s="1401"/>
      <c r="L10" s="1402"/>
    </row>
    <row r="11" spans="2:12" ht="51" customHeight="1">
      <c r="B11" s="972">
        <v>5</v>
      </c>
      <c r="C11" s="1400"/>
      <c r="D11" s="1401"/>
      <c r="E11" s="1401"/>
      <c r="F11" s="1401"/>
      <c r="G11" s="1402"/>
      <c r="H11" s="1400"/>
      <c r="I11" s="1401"/>
      <c r="J11" s="1401"/>
      <c r="K11" s="1401"/>
      <c r="L11" s="1402"/>
    </row>
    <row r="12" spans="2:12" ht="51" customHeight="1">
      <c r="B12" s="972">
        <v>6</v>
      </c>
      <c r="C12" s="1400"/>
      <c r="D12" s="1401"/>
      <c r="E12" s="1401"/>
      <c r="F12" s="1401"/>
      <c r="G12" s="1402"/>
      <c r="H12" s="1400"/>
      <c r="I12" s="1401"/>
      <c r="J12" s="1401"/>
      <c r="K12" s="1401"/>
      <c r="L12" s="1402"/>
    </row>
    <row r="13" spans="2:12" ht="51" customHeight="1">
      <c r="B13" s="972">
        <v>7</v>
      </c>
      <c r="C13" s="1400"/>
      <c r="D13" s="1401"/>
      <c r="E13" s="1401"/>
      <c r="F13" s="1401"/>
      <c r="G13" s="1402"/>
      <c r="H13" s="1400"/>
      <c r="I13" s="1401"/>
      <c r="J13" s="1401"/>
      <c r="K13" s="1401"/>
      <c r="L13" s="1402"/>
    </row>
    <row r="14" spans="2:12" ht="51" customHeight="1">
      <c r="B14" s="972">
        <v>8</v>
      </c>
      <c r="C14" s="1400"/>
      <c r="D14" s="1401"/>
      <c r="E14" s="1401"/>
      <c r="F14" s="1401"/>
      <c r="G14" s="1402"/>
      <c r="H14" s="1400"/>
      <c r="I14" s="1401"/>
      <c r="J14" s="1401"/>
      <c r="K14" s="1401"/>
      <c r="L14" s="1402"/>
    </row>
    <row r="15" spans="2:12" ht="51" customHeight="1">
      <c r="B15" s="972">
        <v>9</v>
      </c>
      <c r="C15" s="1400"/>
      <c r="D15" s="1401"/>
      <c r="E15" s="1401"/>
      <c r="F15" s="1401"/>
      <c r="G15" s="1402"/>
      <c r="H15" s="1400"/>
      <c r="I15" s="1401"/>
      <c r="J15" s="1401"/>
      <c r="K15" s="1401"/>
      <c r="L15" s="1402"/>
    </row>
    <row r="16" spans="2:12" ht="51" customHeight="1">
      <c r="B16" s="972">
        <v>10</v>
      </c>
      <c r="C16" s="1400"/>
      <c r="D16" s="1401"/>
      <c r="E16" s="1401"/>
      <c r="F16" s="1401"/>
      <c r="G16" s="1402"/>
      <c r="H16" s="1400"/>
      <c r="I16" s="1401"/>
      <c r="J16" s="1401"/>
      <c r="K16" s="1401"/>
      <c r="L16" s="1402"/>
    </row>
    <row r="17" spans="2:12" ht="51" customHeight="1">
      <c r="B17" s="972">
        <v>11</v>
      </c>
      <c r="C17" s="1400"/>
      <c r="D17" s="1401"/>
      <c r="E17" s="1401"/>
      <c r="F17" s="1401"/>
      <c r="G17" s="1402"/>
      <c r="H17" s="1400"/>
      <c r="I17" s="1401"/>
      <c r="J17" s="1401"/>
      <c r="K17" s="1401"/>
      <c r="L17" s="1402"/>
    </row>
    <row r="18" spans="2:12" ht="51" customHeight="1">
      <c r="B18" s="972">
        <v>12</v>
      </c>
      <c r="C18" s="1400"/>
      <c r="D18" s="1401"/>
      <c r="E18" s="1401"/>
      <c r="F18" s="1401"/>
      <c r="G18" s="1402"/>
      <c r="H18" s="1400"/>
      <c r="I18" s="1401"/>
      <c r="J18" s="1401"/>
      <c r="K18" s="1401"/>
      <c r="L18" s="1402"/>
    </row>
    <row r="19" spans="2:12" ht="51" customHeight="1">
      <c r="B19" s="972">
        <v>13</v>
      </c>
      <c r="C19" s="1400"/>
      <c r="D19" s="1401"/>
      <c r="E19" s="1401"/>
      <c r="F19" s="1401"/>
      <c r="G19" s="1402"/>
      <c r="H19" s="1400"/>
      <c r="I19" s="1401"/>
      <c r="J19" s="1401"/>
      <c r="K19" s="1401"/>
      <c r="L19" s="1402"/>
    </row>
    <row r="20" spans="2:12" ht="51" customHeight="1">
      <c r="B20" s="972">
        <v>14</v>
      </c>
      <c r="C20" s="1400"/>
      <c r="D20" s="1401"/>
      <c r="E20" s="1401"/>
      <c r="F20" s="1401"/>
      <c r="G20" s="1402"/>
      <c r="H20" s="1400"/>
      <c r="I20" s="1401"/>
      <c r="J20" s="1401"/>
      <c r="K20" s="1401"/>
      <c r="L20" s="1402"/>
    </row>
  </sheetData>
  <sheetProtection formatCells="0" formatRows="0"/>
  <mergeCells count="31">
    <mergeCell ref="C8:G8"/>
    <mergeCell ref="H8:L8"/>
    <mergeCell ref="B3:F3"/>
    <mergeCell ref="C6:G6"/>
    <mergeCell ref="H6:L6"/>
    <mergeCell ref="C7:G7"/>
    <mergeCell ref="H7:L7"/>
    <mergeCell ref="C9:G9"/>
    <mergeCell ref="H9:L9"/>
    <mergeCell ref="C10:G10"/>
    <mergeCell ref="H10:L10"/>
    <mergeCell ref="C11:G11"/>
    <mergeCell ref="H11:L11"/>
    <mergeCell ref="C12:G12"/>
    <mergeCell ref="H12:L12"/>
    <mergeCell ref="C13:G13"/>
    <mergeCell ref="H13:L13"/>
    <mergeCell ref="C14:G14"/>
    <mergeCell ref="H14:L14"/>
    <mergeCell ref="C15:G15"/>
    <mergeCell ref="H15:L15"/>
    <mergeCell ref="C16:G16"/>
    <mergeCell ref="H16:L16"/>
    <mergeCell ref="C17:G17"/>
    <mergeCell ref="H17:L17"/>
    <mergeCell ref="C18:G18"/>
    <mergeCell ref="H18:L18"/>
    <mergeCell ref="C19:G19"/>
    <mergeCell ref="H19:L19"/>
    <mergeCell ref="C20:G20"/>
    <mergeCell ref="H20:L20"/>
  </mergeCells>
  <phoneticPr fontId="21"/>
  <conditionalFormatting sqref="H7:L20">
    <cfRule type="expression" dxfId="6" priority="1" stopIfTrue="1">
      <formula>AND(C7&lt;&gt;0,H7=0)</formula>
    </cfRule>
  </conditionalFormatting>
  <printOptions horizontalCentered="1"/>
  <pageMargins left="0.59055118110236227" right="0.59055118110236227" top="0.78740157480314965" bottom="0.39370078740157483" header="0.51181102362204722" footer="0.51181102362204722"/>
  <pageSetup paperSize="9" orientation="portrait" r:id="rId1"/>
  <headerFooter alignWithMargins="0">
    <oddHeader>&amp;L&amp;9&amp;F&amp;R&amp;9&amp;A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81"/>
  <sheetViews>
    <sheetView workbookViewId="0">
      <selection activeCell="H17" sqref="H17:L17"/>
    </sheetView>
  </sheetViews>
  <sheetFormatPr defaultColWidth="9" defaultRowHeight="0" customHeight="1" zeroHeight="1"/>
  <cols>
    <col min="1" max="1" width="1.75" style="764" customWidth="1"/>
    <col min="2" max="2" width="4" style="764" customWidth="1"/>
    <col min="3" max="3" width="5.125" style="764" customWidth="1"/>
    <col min="4" max="4" width="5.375" style="764" customWidth="1"/>
    <col min="5" max="6" width="12.625" style="764" customWidth="1"/>
    <col min="7" max="7" width="6.25" style="764" hidden="1" customWidth="1"/>
    <col min="8" max="16384" width="9" style="764"/>
  </cols>
  <sheetData>
    <row r="1" spans="1:18" s="978" customFormat="1" ht="6" customHeight="1" thickBot="1">
      <c r="A1" s="973"/>
      <c r="B1" s="973"/>
      <c r="C1" s="974"/>
      <c r="D1" s="975"/>
      <c r="E1" s="973"/>
      <c r="F1" s="973"/>
      <c r="G1" s="973"/>
      <c r="H1" s="973"/>
      <c r="I1" s="973"/>
      <c r="J1" s="973"/>
      <c r="K1" s="973"/>
      <c r="L1" s="973"/>
      <c r="M1" s="976"/>
      <c r="N1" s="976"/>
      <c r="O1" s="976"/>
      <c r="P1" s="976"/>
      <c r="Q1" s="976"/>
      <c r="R1" s="977"/>
    </row>
    <row r="2" spans="1:18" s="978" customFormat="1" ht="18" customHeight="1" thickBot="1">
      <c r="A2" s="973"/>
      <c r="B2" s="963" t="str">
        <f>メイン!C6</f>
        <v>CASBEE熊本《新築》2017年版</v>
      </c>
      <c r="C2" s="964"/>
      <c r="D2" s="964"/>
      <c r="E2" s="964"/>
      <c r="F2" s="965"/>
      <c r="G2" s="979" t="s">
        <v>1210</v>
      </c>
      <c r="H2" s="980"/>
      <c r="I2" s="980"/>
      <c r="J2" s="980"/>
      <c r="K2" s="980"/>
      <c r="L2" s="980"/>
      <c r="M2" s="976"/>
      <c r="N2" s="976"/>
      <c r="O2" s="976"/>
      <c r="P2" s="976"/>
      <c r="Q2" s="981"/>
      <c r="R2" s="982"/>
    </row>
    <row r="3" spans="1:18" s="978" customFormat="1" ht="15" customHeight="1" thickBot="1">
      <c r="A3" s="973"/>
      <c r="B3" s="1403" t="str">
        <f>メイン!$C$11</f>
        <v>○○ビル</v>
      </c>
      <c r="C3" s="1404"/>
      <c r="D3" s="1404"/>
      <c r="E3" s="1404"/>
      <c r="F3" s="1405"/>
      <c r="G3" s="983"/>
      <c r="H3" s="984"/>
      <c r="I3" s="984"/>
      <c r="J3" s="984"/>
      <c r="K3" s="984"/>
      <c r="L3" s="984"/>
      <c r="M3" s="976"/>
      <c r="N3" s="976"/>
      <c r="O3" s="985"/>
      <c r="P3" s="976"/>
      <c r="Q3" s="976"/>
      <c r="R3" s="986"/>
    </row>
    <row r="4" spans="1:18" s="978" customFormat="1" ht="4.5" customHeight="1" thickBot="1">
      <c r="A4" s="973"/>
      <c r="B4" s="987"/>
      <c r="C4" s="988"/>
      <c r="D4" s="989"/>
      <c r="E4" s="973"/>
      <c r="F4" s="973"/>
      <c r="G4" s="973"/>
      <c r="H4" s="973"/>
      <c r="I4" s="973"/>
      <c r="J4" s="973"/>
      <c r="K4" s="973"/>
      <c r="L4" s="973"/>
      <c r="M4" s="973"/>
      <c r="N4" s="973"/>
      <c r="O4" s="973"/>
      <c r="P4" s="973"/>
      <c r="Q4" s="990"/>
      <c r="R4" s="986"/>
    </row>
    <row r="5" spans="1:18" s="978" customFormat="1" ht="18" customHeight="1" thickBot="1">
      <c r="A5" s="973"/>
      <c r="B5" s="991" t="s">
        <v>1211</v>
      </c>
      <c r="C5" s="992"/>
      <c r="D5" s="993"/>
      <c r="E5" s="1482" t="str">
        <f>IF(メイン!E39=0,"",メイン!E39)</f>
        <v>実施設計段階</v>
      </c>
      <c r="F5" s="1483"/>
      <c r="G5" s="994"/>
      <c r="H5" s="994"/>
      <c r="I5" s="994"/>
      <c r="J5" s="994"/>
      <c r="K5" s="994"/>
      <c r="L5" s="994"/>
      <c r="M5" s="995"/>
      <c r="N5" s="996"/>
      <c r="O5" s="996"/>
      <c r="P5" s="996"/>
      <c r="Q5" s="997"/>
      <c r="R5" s="986"/>
    </row>
    <row r="6" spans="1:18" s="978" customFormat="1" ht="13.5">
      <c r="A6" s="973"/>
      <c r="B6" s="998"/>
      <c r="C6" s="999"/>
      <c r="D6" s="1000"/>
      <c r="E6" s="1001"/>
      <c r="F6" s="1002"/>
      <c r="G6" s="1003"/>
      <c r="H6" s="1473" t="s">
        <v>1212</v>
      </c>
      <c r="I6" s="1463"/>
      <c r="J6" s="1463"/>
      <c r="K6" s="1463"/>
      <c r="L6" s="1463"/>
      <c r="M6" s="1462" t="s">
        <v>1213</v>
      </c>
      <c r="N6" s="1463"/>
      <c r="O6" s="1463"/>
      <c r="P6" s="1463"/>
      <c r="Q6" s="1464"/>
      <c r="R6" s="986"/>
    </row>
    <row r="7" spans="1:18" s="978" customFormat="1" ht="26.25" customHeight="1" thickBot="1">
      <c r="A7" s="973"/>
      <c r="B7" s="1004" t="s">
        <v>1214</v>
      </c>
      <c r="C7" s="1005"/>
      <c r="D7" s="1006"/>
      <c r="E7" s="1007"/>
      <c r="F7" s="1008"/>
      <c r="G7" s="1009"/>
      <c r="H7" s="1465"/>
      <c r="I7" s="1466"/>
      <c r="J7" s="1466"/>
      <c r="K7" s="1466"/>
      <c r="L7" s="1466"/>
      <c r="M7" s="1465"/>
      <c r="N7" s="1466"/>
      <c r="O7" s="1466"/>
      <c r="P7" s="1466"/>
      <c r="Q7" s="1467"/>
      <c r="R7" s="986"/>
    </row>
    <row r="8" spans="1:18" ht="15" thickBot="1">
      <c r="B8" s="750" t="s">
        <v>428</v>
      </c>
      <c r="C8" s="751"/>
      <c r="D8" s="752"/>
      <c r="E8" s="753"/>
      <c r="F8" s="754"/>
      <c r="H8" s="1453"/>
      <c r="I8" s="1453"/>
      <c r="J8" s="1453"/>
      <c r="K8" s="1453"/>
      <c r="L8" s="1454"/>
      <c r="M8" s="1455"/>
      <c r="N8" s="1453"/>
      <c r="O8" s="1453"/>
      <c r="P8" s="1453"/>
      <c r="Q8" s="1454"/>
    </row>
    <row r="9" spans="1:18" ht="14.25" thickBot="1">
      <c r="B9" s="167" t="s">
        <v>429</v>
      </c>
      <c r="C9" s="168" t="s">
        <v>523</v>
      </c>
      <c r="D9" s="168"/>
      <c r="E9" s="168"/>
      <c r="F9" s="169"/>
      <c r="H9" s="1456"/>
      <c r="I9" s="1456"/>
      <c r="J9" s="1456"/>
      <c r="K9" s="1456"/>
      <c r="L9" s="1457"/>
      <c r="M9" s="1458"/>
      <c r="N9" s="1456"/>
      <c r="O9" s="1456"/>
      <c r="P9" s="1456"/>
      <c r="Q9" s="1457"/>
    </row>
    <row r="10" spans="1:18" ht="13.5">
      <c r="B10" s="179">
        <v>1</v>
      </c>
      <c r="C10" s="180" t="s">
        <v>524</v>
      </c>
      <c r="D10" s="181"/>
      <c r="E10" s="182"/>
      <c r="F10" s="183"/>
      <c r="H10" s="1430"/>
      <c r="I10" s="1431"/>
      <c r="J10" s="1431"/>
      <c r="K10" s="1431"/>
      <c r="L10" s="1432"/>
      <c r="M10" s="1430"/>
      <c r="N10" s="1431"/>
      <c r="O10" s="1431"/>
      <c r="P10" s="1431"/>
      <c r="Q10" s="1432"/>
    </row>
    <row r="11" spans="1:18" ht="13.5">
      <c r="B11" s="195"/>
      <c r="C11" s="196">
        <v>1.1000000000000001</v>
      </c>
      <c r="D11" s="197" t="s">
        <v>525</v>
      </c>
      <c r="E11" s="198"/>
      <c r="F11" s="199"/>
      <c r="H11" s="1459"/>
      <c r="I11" s="1460"/>
      <c r="J11" s="1460"/>
      <c r="K11" s="1460"/>
      <c r="L11" s="1461"/>
      <c r="M11" s="1459"/>
      <c r="N11" s="1460"/>
      <c r="O11" s="1460"/>
      <c r="P11" s="1460"/>
      <c r="Q11" s="1461"/>
    </row>
    <row r="12" spans="1:18" ht="14.25" hidden="1" customHeight="1" thickBot="1">
      <c r="B12" s="195"/>
      <c r="C12" s="207"/>
      <c r="D12" s="208">
        <v>1</v>
      </c>
      <c r="E12" s="209" t="s">
        <v>526</v>
      </c>
      <c r="F12" s="210"/>
      <c r="H12" s="1407"/>
      <c r="I12" s="1408"/>
      <c r="J12" s="1408"/>
      <c r="K12" s="1408"/>
      <c r="L12" s="1409"/>
      <c r="M12" s="1407"/>
      <c r="N12" s="1408"/>
      <c r="O12" s="1408"/>
      <c r="P12" s="1408"/>
      <c r="Q12" s="1409"/>
    </row>
    <row r="13" spans="1:18" ht="14.25" hidden="1" customHeight="1" thickBot="1">
      <c r="B13" s="195"/>
      <c r="C13" s="217"/>
      <c r="D13" s="274">
        <v>2</v>
      </c>
      <c r="E13" s="275" t="s">
        <v>527</v>
      </c>
      <c r="F13" s="276"/>
      <c r="H13" s="1450"/>
      <c r="I13" s="1451"/>
      <c r="J13" s="1451"/>
      <c r="K13" s="1451"/>
      <c r="L13" s="1452"/>
      <c r="M13" s="1450"/>
      <c r="N13" s="1451"/>
      <c r="O13" s="1451"/>
      <c r="P13" s="1451"/>
      <c r="Q13" s="1452"/>
    </row>
    <row r="14" spans="1:18" ht="13.5">
      <c r="B14" s="195"/>
      <c r="C14" s="196">
        <v>1.2</v>
      </c>
      <c r="D14" s="198" t="s">
        <v>528</v>
      </c>
      <c r="E14" s="223"/>
      <c r="F14" s="224"/>
      <c r="H14" s="1407"/>
      <c r="I14" s="1408"/>
      <c r="J14" s="1408"/>
      <c r="K14" s="1408"/>
      <c r="L14" s="1409"/>
      <c r="M14" s="1407"/>
      <c r="N14" s="1408"/>
      <c r="O14" s="1408"/>
      <c r="P14" s="1408"/>
      <c r="Q14" s="1409"/>
    </row>
    <row r="15" spans="1:18" ht="13.5">
      <c r="B15" s="195"/>
      <c r="C15" s="222"/>
      <c r="D15" s="208">
        <v>1</v>
      </c>
      <c r="E15" s="218" t="s">
        <v>66</v>
      </c>
      <c r="F15" s="199"/>
      <c r="H15" s="1407"/>
      <c r="I15" s="1408"/>
      <c r="J15" s="1408"/>
      <c r="K15" s="1408"/>
      <c r="L15" s="1408"/>
      <c r="M15" s="1407"/>
      <c r="N15" s="1408"/>
      <c r="O15" s="1408"/>
      <c r="P15" s="1408"/>
      <c r="Q15" s="1409"/>
    </row>
    <row r="16" spans="1:18" ht="13.5">
      <c r="B16" s="195"/>
      <c r="C16" s="207"/>
      <c r="D16" s="208">
        <v>2</v>
      </c>
      <c r="E16" s="218" t="s">
        <v>157</v>
      </c>
      <c r="F16" s="199"/>
      <c r="H16" s="1407"/>
      <c r="I16" s="1408"/>
      <c r="J16" s="1408"/>
      <c r="K16" s="1408"/>
      <c r="L16" s="1409"/>
      <c r="M16" s="1407"/>
      <c r="N16" s="1408"/>
      <c r="O16" s="1408"/>
      <c r="P16" s="1408"/>
      <c r="Q16" s="1409"/>
    </row>
    <row r="17" spans="2:17" ht="13.5">
      <c r="B17" s="195"/>
      <c r="C17" s="207"/>
      <c r="D17" s="208">
        <v>3</v>
      </c>
      <c r="E17" s="218" t="s">
        <v>158</v>
      </c>
      <c r="F17" s="199"/>
      <c r="H17" s="1407"/>
      <c r="I17" s="1408"/>
      <c r="J17" s="1408"/>
      <c r="K17" s="1408"/>
      <c r="L17" s="1409"/>
      <c r="M17" s="1407"/>
      <c r="N17" s="1408"/>
      <c r="O17" s="1408"/>
      <c r="P17" s="1408"/>
      <c r="Q17" s="1409"/>
    </row>
    <row r="18" spans="2:17" ht="13.5">
      <c r="B18" s="195"/>
      <c r="C18" s="217"/>
      <c r="D18" s="208">
        <v>4</v>
      </c>
      <c r="E18" s="218" t="s">
        <v>159</v>
      </c>
      <c r="F18" s="199"/>
      <c r="H18" s="1407"/>
      <c r="I18" s="1408"/>
      <c r="J18" s="1408"/>
      <c r="K18" s="1408"/>
      <c r="L18" s="1409"/>
      <c r="M18" s="1407"/>
      <c r="N18" s="1408"/>
      <c r="O18" s="1408"/>
      <c r="P18" s="1408"/>
      <c r="Q18" s="1409"/>
    </row>
    <row r="19" spans="2:17" ht="13.5">
      <c r="B19" s="229"/>
      <c r="C19" s="230">
        <v>1.3</v>
      </c>
      <c r="D19" s="198" t="s">
        <v>160</v>
      </c>
      <c r="E19" s="198"/>
      <c r="F19" s="199"/>
      <c r="H19" s="1421"/>
      <c r="I19" s="1422"/>
      <c r="J19" s="1422"/>
      <c r="K19" s="1422"/>
      <c r="L19" s="1423"/>
      <c r="M19" s="1407"/>
      <c r="N19" s="1408"/>
      <c r="O19" s="1408"/>
      <c r="P19" s="1408"/>
      <c r="Q19" s="1409"/>
    </row>
    <row r="20" spans="2:17" ht="13.5">
      <c r="B20" s="316">
        <v>2</v>
      </c>
      <c r="C20" s="232" t="s">
        <v>161</v>
      </c>
      <c r="D20" s="337"/>
      <c r="E20" s="243"/>
      <c r="F20" s="244"/>
      <c r="H20" s="1433"/>
      <c r="I20" s="1434"/>
      <c r="J20" s="1434"/>
      <c r="K20" s="1434"/>
      <c r="L20" s="1435"/>
      <c r="M20" s="1433"/>
      <c r="N20" s="1434"/>
      <c r="O20" s="1434"/>
      <c r="P20" s="1434"/>
      <c r="Q20" s="1435"/>
    </row>
    <row r="21" spans="2:17" ht="13.5">
      <c r="B21" s="195"/>
      <c r="C21" s="196">
        <v>2.1</v>
      </c>
      <c r="D21" s="242" t="s">
        <v>162</v>
      </c>
      <c r="E21" s="243"/>
      <c r="F21" s="244"/>
      <c r="H21" s="1416"/>
      <c r="I21" s="1417"/>
      <c r="J21" s="1417"/>
      <c r="K21" s="1417"/>
      <c r="L21" s="1449"/>
      <c r="M21" s="1416"/>
      <c r="N21" s="1417"/>
      <c r="O21" s="1417"/>
      <c r="P21" s="1417"/>
      <c r="Q21" s="1449"/>
    </row>
    <row r="22" spans="2:17" ht="13.5">
      <c r="B22" s="195"/>
      <c r="C22" s="248"/>
      <c r="D22" s="208">
        <v>1</v>
      </c>
      <c r="E22" s="198" t="s">
        <v>192</v>
      </c>
      <c r="F22" s="249"/>
      <c r="H22" s="1407"/>
      <c r="I22" s="1408"/>
      <c r="J22" s="1408"/>
      <c r="K22" s="1408"/>
      <c r="L22" s="1409"/>
      <c r="M22" s="1407"/>
      <c r="N22" s="1408"/>
      <c r="O22" s="1408"/>
      <c r="P22" s="1408"/>
      <c r="Q22" s="1409"/>
    </row>
    <row r="23" spans="2:17" ht="13.5" hidden="1" customHeight="1">
      <c r="B23" s="195"/>
      <c r="C23" s="248"/>
      <c r="D23" s="274">
        <v>2</v>
      </c>
      <c r="E23" s="275" t="s">
        <v>708</v>
      </c>
      <c r="F23" s="276"/>
      <c r="H23" s="1450"/>
      <c r="I23" s="1451"/>
      <c r="J23" s="1451"/>
      <c r="K23" s="1451"/>
      <c r="L23" s="1452"/>
      <c r="M23" s="1450"/>
      <c r="N23" s="1451"/>
      <c r="O23" s="1451"/>
      <c r="P23" s="1451"/>
      <c r="Q23" s="1452"/>
    </row>
    <row r="24" spans="2:17" ht="13.5">
      <c r="B24" s="195"/>
      <c r="C24" s="248"/>
      <c r="D24" s="208">
        <v>2</v>
      </c>
      <c r="E24" s="198" t="s">
        <v>163</v>
      </c>
      <c r="F24" s="249"/>
      <c r="H24" s="1407"/>
      <c r="I24" s="1408"/>
      <c r="J24" s="1408"/>
      <c r="K24" s="1408"/>
      <c r="L24" s="1409"/>
      <c r="M24" s="1407"/>
      <c r="N24" s="1408"/>
      <c r="O24" s="1408"/>
      <c r="P24" s="1408"/>
      <c r="Q24" s="1409"/>
    </row>
    <row r="25" spans="2:17" ht="13.5">
      <c r="B25" s="195"/>
      <c r="C25" s="248"/>
      <c r="D25" s="208">
        <v>3</v>
      </c>
      <c r="E25" s="198" t="s">
        <v>164</v>
      </c>
      <c r="F25" s="249"/>
      <c r="H25" s="1407"/>
      <c r="I25" s="1408"/>
      <c r="J25" s="1408"/>
      <c r="K25" s="1408"/>
      <c r="L25" s="1409"/>
      <c r="M25" s="1407"/>
      <c r="N25" s="1408"/>
      <c r="O25" s="1408"/>
      <c r="P25" s="1408"/>
      <c r="Q25" s="1409"/>
    </row>
    <row r="26" spans="2:17" ht="13.5" hidden="1" customHeight="1">
      <c r="B26" s="195"/>
      <c r="C26" s="248"/>
      <c r="D26" s="274">
        <v>5</v>
      </c>
      <c r="E26" s="275" t="s">
        <v>430</v>
      </c>
      <c r="F26" s="276"/>
      <c r="H26" s="1450"/>
      <c r="I26" s="1451"/>
      <c r="J26" s="1451"/>
      <c r="K26" s="1451"/>
      <c r="L26" s="1452"/>
      <c r="M26" s="1450"/>
      <c r="N26" s="1451"/>
      <c r="O26" s="1451"/>
      <c r="P26" s="1451"/>
      <c r="Q26" s="1452"/>
    </row>
    <row r="27" spans="2:17" ht="13.5" hidden="1" customHeight="1">
      <c r="B27" s="195"/>
      <c r="C27" s="248"/>
      <c r="D27" s="274">
        <v>6</v>
      </c>
      <c r="E27" s="275" t="s">
        <v>165</v>
      </c>
      <c r="F27" s="276"/>
      <c r="H27" s="1450"/>
      <c r="I27" s="1451"/>
      <c r="J27" s="1451"/>
      <c r="K27" s="1451"/>
      <c r="L27" s="1452"/>
      <c r="M27" s="1450"/>
      <c r="N27" s="1451"/>
      <c r="O27" s="1451"/>
      <c r="P27" s="1451"/>
      <c r="Q27" s="1452"/>
    </row>
    <row r="28" spans="2:17" ht="13.5" hidden="1" customHeight="1">
      <c r="B28" s="195"/>
      <c r="C28" s="248"/>
      <c r="D28" s="274">
        <v>7</v>
      </c>
      <c r="E28" s="275" t="s">
        <v>75</v>
      </c>
      <c r="F28" s="276"/>
      <c r="H28" s="1450"/>
      <c r="I28" s="1451"/>
      <c r="J28" s="1451"/>
      <c r="K28" s="1451"/>
      <c r="L28" s="1452"/>
      <c r="M28" s="1450"/>
      <c r="N28" s="1451"/>
      <c r="O28" s="1451"/>
      <c r="P28" s="1451"/>
      <c r="Q28" s="1452"/>
    </row>
    <row r="29" spans="2:17" ht="13.5" hidden="1" customHeight="1">
      <c r="B29" s="195"/>
      <c r="C29" s="248"/>
      <c r="D29" s="274">
        <v>8</v>
      </c>
      <c r="E29" s="275" t="s">
        <v>76</v>
      </c>
      <c r="F29" s="276"/>
      <c r="H29" s="1450"/>
      <c r="I29" s="1451"/>
      <c r="J29" s="1451"/>
      <c r="K29" s="1451"/>
      <c r="L29" s="1452"/>
      <c r="M29" s="1450"/>
      <c r="N29" s="1451"/>
      <c r="O29" s="1451"/>
      <c r="P29" s="1451"/>
      <c r="Q29" s="1452"/>
    </row>
    <row r="30" spans="2:17" ht="13.5">
      <c r="B30" s="195"/>
      <c r="C30" s="230">
        <v>2.2000000000000002</v>
      </c>
      <c r="D30" s="198" t="s">
        <v>77</v>
      </c>
      <c r="E30" s="251"/>
      <c r="F30" s="249"/>
      <c r="H30" s="1407"/>
      <c r="I30" s="1408"/>
      <c r="J30" s="1408"/>
      <c r="K30" s="1408"/>
      <c r="L30" s="1409"/>
      <c r="M30" s="1407"/>
      <c r="N30" s="1408"/>
      <c r="O30" s="1408"/>
      <c r="P30" s="1408"/>
      <c r="Q30" s="1409"/>
    </row>
    <row r="31" spans="2:17" ht="13.5">
      <c r="B31" s="195"/>
      <c r="C31" s="222">
        <v>2.2999999999999998</v>
      </c>
      <c r="D31" s="198" t="s">
        <v>78</v>
      </c>
      <c r="E31" s="251"/>
      <c r="F31" s="249"/>
      <c r="H31" s="1421"/>
      <c r="I31" s="1422"/>
      <c r="J31" s="1422"/>
      <c r="K31" s="1422"/>
      <c r="L31" s="1423"/>
      <c r="M31" s="1407"/>
      <c r="N31" s="1408"/>
      <c r="O31" s="1408"/>
      <c r="P31" s="1408"/>
      <c r="Q31" s="1409"/>
    </row>
    <row r="32" spans="2:17" ht="14.25" hidden="1" customHeight="1" thickBot="1">
      <c r="B32" s="195"/>
      <c r="C32" s="254"/>
      <c r="D32" s="208">
        <v>1</v>
      </c>
      <c r="E32" s="198" t="s">
        <v>79</v>
      </c>
      <c r="F32" s="249"/>
      <c r="H32" s="1014"/>
      <c r="I32" s="1015"/>
      <c r="J32" s="1015"/>
      <c r="K32" s="1015"/>
      <c r="L32" s="1016"/>
      <c r="M32" s="1014"/>
      <c r="N32" s="1016"/>
      <c r="O32" s="1016"/>
      <c r="P32" s="1016"/>
      <c r="Q32" s="1017"/>
    </row>
    <row r="33" spans="2:17" ht="14.25" hidden="1" customHeight="1" thickBot="1">
      <c r="B33" s="265"/>
      <c r="C33" s="266"/>
      <c r="D33" s="208">
        <v>2</v>
      </c>
      <c r="E33" s="198" t="s">
        <v>414</v>
      </c>
      <c r="F33" s="249"/>
      <c r="H33" s="1014"/>
      <c r="I33" s="1015"/>
      <c r="J33" s="1015"/>
      <c r="K33" s="1015"/>
      <c r="L33" s="1016"/>
      <c r="M33" s="1014"/>
      <c r="N33" s="1016"/>
      <c r="O33" s="1016"/>
      <c r="P33" s="1016"/>
      <c r="Q33" s="1017"/>
    </row>
    <row r="34" spans="2:17" ht="13.5">
      <c r="B34" s="316">
        <v>3</v>
      </c>
      <c r="C34" s="232" t="s">
        <v>415</v>
      </c>
      <c r="D34" s="337"/>
      <c r="E34" s="243"/>
      <c r="F34" s="244"/>
      <c r="H34" s="1433"/>
      <c r="I34" s="1434"/>
      <c r="J34" s="1434"/>
      <c r="K34" s="1434"/>
      <c r="L34" s="1435"/>
      <c r="M34" s="1433"/>
      <c r="N34" s="1434"/>
      <c r="O34" s="1434"/>
      <c r="P34" s="1434"/>
      <c r="Q34" s="1435"/>
    </row>
    <row r="35" spans="2:17" ht="13.5">
      <c r="B35" s="195"/>
      <c r="C35" s="196">
        <v>3.1</v>
      </c>
      <c r="D35" s="242" t="s">
        <v>416</v>
      </c>
      <c r="E35" s="243"/>
      <c r="F35" s="244"/>
      <c r="H35" s="1416"/>
      <c r="I35" s="1417"/>
      <c r="J35" s="1417"/>
      <c r="K35" s="1417"/>
      <c r="L35" s="1449"/>
      <c r="M35" s="1416"/>
      <c r="N35" s="1417"/>
      <c r="O35" s="1417"/>
      <c r="P35" s="1417"/>
      <c r="Q35" s="1449"/>
    </row>
    <row r="36" spans="2:17" ht="13.5">
      <c r="B36" s="195"/>
      <c r="C36" s="248"/>
      <c r="D36" s="208">
        <v>1</v>
      </c>
      <c r="E36" s="198" t="s">
        <v>417</v>
      </c>
      <c r="F36" s="249"/>
      <c r="H36" s="1407"/>
      <c r="I36" s="1408"/>
      <c r="J36" s="1408"/>
      <c r="K36" s="1408"/>
      <c r="L36" s="1409"/>
      <c r="M36" s="1407"/>
      <c r="N36" s="1408"/>
      <c r="O36" s="1408"/>
      <c r="P36" s="1408"/>
      <c r="Q36" s="1409"/>
    </row>
    <row r="37" spans="2:17" ht="13.5">
      <c r="B37" s="195"/>
      <c r="C37" s="248"/>
      <c r="D37" s="208">
        <v>2</v>
      </c>
      <c r="E37" s="198" t="s">
        <v>418</v>
      </c>
      <c r="F37" s="249"/>
      <c r="H37" s="1407"/>
      <c r="I37" s="1408"/>
      <c r="J37" s="1408"/>
      <c r="K37" s="1408"/>
      <c r="L37" s="1409"/>
      <c r="M37" s="1407"/>
      <c r="N37" s="1408"/>
      <c r="O37" s="1408"/>
      <c r="P37" s="1408"/>
      <c r="Q37" s="1409"/>
    </row>
    <row r="38" spans="2:17" ht="13.5">
      <c r="B38" s="195"/>
      <c r="C38" s="270"/>
      <c r="D38" s="208">
        <v>3</v>
      </c>
      <c r="E38" s="198" t="s">
        <v>419</v>
      </c>
      <c r="F38" s="249"/>
      <c r="H38" s="1407"/>
      <c r="I38" s="1408"/>
      <c r="J38" s="1408"/>
      <c r="K38" s="1408"/>
      <c r="L38" s="1409"/>
      <c r="M38" s="1407"/>
      <c r="N38" s="1408"/>
      <c r="O38" s="1408"/>
      <c r="P38" s="1408"/>
      <c r="Q38" s="1409"/>
    </row>
    <row r="39" spans="2:17" ht="13.5">
      <c r="B39" s="271"/>
      <c r="C39" s="222">
        <v>3.2</v>
      </c>
      <c r="D39" s="197" t="s">
        <v>420</v>
      </c>
      <c r="E39" s="243"/>
      <c r="F39" s="244"/>
      <c r="H39" s="1407"/>
      <c r="I39" s="1408"/>
      <c r="J39" s="1408"/>
      <c r="K39" s="1408"/>
      <c r="L39" s="1409"/>
      <c r="M39" s="1407"/>
      <c r="N39" s="1408"/>
      <c r="O39" s="1408"/>
      <c r="P39" s="1408"/>
      <c r="Q39" s="1409"/>
    </row>
    <row r="40" spans="2:17" ht="14.25" hidden="1" customHeight="1" thickBot="1">
      <c r="B40" s="271"/>
      <c r="C40" s="248"/>
      <c r="D40" s="274">
        <v>1</v>
      </c>
      <c r="E40" s="275" t="s">
        <v>421</v>
      </c>
      <c r="F40" s="276"/>
      <c r="H40" s="1450"/>
      <c r="I40" s="1451"/>
      <c r="J40" s="1451"/>
      <c r="K40" s="1451"/>
      <c r="L40" s="1452"/>
      <c r="M40" s="1450"/>
      <c r="N40" s="1451"/>
      <c r="O40" s="1451"/>
      <c r="P40" s="1451"/>
      <c r="Q40" s="1452"/>
    </row>
    <row r="41" spans="2:17" ht="13.5">
      <c r="B41" s="271"/>
      <c r="C41" s="248"/>
      <c r="D41" s="208">
        <v>1</v>
      </c>
      <c r="E41" s="198" t="s">
        <v>422</v>
      </c>
      <c r="F41" s="249"/>
      <c r="H41" s="1407"/>
      <c r="I41" s="1408"/>
      <c r="J41" s="1408"/>
      <c r="K41" s="1408"/>
      <c r="L41" s="1409"/>
      <c r="M41" s="1407"/>
      <c r="N41" s="1408"/>
      <c r="O41" s="1408"/>
      <c r="P41" s="1408"/>
      <c r="Q41" s="1409"/>
    </row>
    <row r="42" spans="2:17" ht="13.5" hidden="1" customHeight="1">
      <c r="B42" s="271"/>
      <c r="C42" s="270"/>
      <c r="D42" s="274">
        <v>2</v>
      </c>
      <c r="E42" s="275" t="s">
        <v>217</v>
      </c>
      <c r="F42" s="276"/>
      <c r="H42" s="1450"/>
      <c r="I42" s="1451"/>
      <c r="J42" s="1451"/>
      <c r="K42" s="1451"/>
      <c r="L42" s="1452"/>
      <c r="M42" s="1450"/>
      <c r="N42" s="1451"/>
      <c r="O42" s="1451"/>
      <c r="P42" s="1451"/>
      <c r="Q42" s="1452"/>
    </row>
    <row r="43" spans="2:17" ht="13.5">
      <c r="B43" s="278"/>
      <c r="C43" s="196">
        <v>3.3</v>
      </c>
      <c r="D43" s="242" t="s">
        <v>218</v>
      </c>
      <c r="E43" s="242"/>
      <c r="F43" s="279"/>
      <c r="H43" s="1407"/>
      <c r="I43" s="1408"/>
      <c r="J43" s="1408"/>
      <c r="K43" s="1408"/>
      <c r="L43" s="1409"/>
      <c r="M43" s="1407"/>
      <c r="N43" s="1408"/>
      <c r="O43" s="1408"/>
      <c r="P43" s="1408"/>
      <c r="Q43" s="1409"/>
    </row>
    <row r="44" spans="2:17" ht="13.5" hidden="1" customHeight="1">
      <c r="B44" s="278"/>
      <c r="C44" s="207"/>
      <c r="D44" s="274">
        <v>1</v>
      </c>
      <c r="E44" s="275" t="s">
        <v>219</v>
      </c>
      <c r="F44" s="276"/>
      <c r="H44" s="1450"/>
      <c r="I44" s="1451"/>
      <c r="J44" s="1451"/>
      <c r="K44" s="1451"/>
      <c r="L44" s="1452"/>
      <c r="M44" s="1450"/>
      <c r="N44" s="1451"/>
      <c r="O44" s="1451"/>
      <c r="P44" s="1451"/>
      <c r="Q44" s="1452"/>
    </row>
    <row r="45" spans="2:17" ht="13.5" hidden="1" customHeight="1">
      <c r="B45" s="278"/>
      <c r="C45" s="217"/>
      <c r="D45" s="274">
        <v>2</v>
      </c>
      <c r="E45" s="275" t="s">
        <v>220</v>
      </c>
      <c r="F45" s="276"/>
      <c r="H45" s="1450"/>
      <c r="I45" s="1451"/>
      <c r="J45" s="1451"/>
      <c r="K45" s="1451"/>
      <c r="L45" s="1452"/>
      <c r="M45" s="1450"/>
      <c r="N45" s="1451"/>
      <c r="O45" s="1451"/>
      <c r="P45" s="1451"/>
      <c r="Q45" s="1452"/>
    </row>
    <row r="46" spans="2:17" ht="13.5">
      <c r="B46" s="281"/>
      <c r="C46" s="230">
        <v>3.4</v>
      </c>
      <c r="D46" s="1308" t="s">
        <v>221</v>
      </c>
      <c r="E46" s="1309"/>
      <c r="F46" s="249"/>
      <c r="H46" s="1421"/>
      <c r="I46" s="1422"/>
      <c r="J46" s="1422"/>
      <c r="K46" s="1422"/>
      <c r="L46" s="1422"/>
      <c r="M46" s="1421"/>
      <c r="N46" s="1422"/>
      <c r="O46" s="1422"/>
      <c r="P46" s="1422"/>
      <c r="Q46" s="1423"/>
    </row>
    <row r="47" spans="2:17" ht="13.5">
      <c r="B47" s="316">
        <v>4</v>
      </c>
      <c r="C47" s="232" t="s">
        <v>222</v>
      </c>
      <c r="D47" s="337"/>
      <c r="E47" s="243"/>
      <c r="F47" s="244"/>
      <c r="H47" s="1433"/>
      <c r="I47" s="1434"/>
      <c r="J47" s="1434"/>
      <c r="K47" s="1434"/>
      <c r="L47" s="1435"/>
      <c r="M47" s="1433"/>
      <c r="N47" s="1434"/>
      <c r="O47" s="1434"/>
      <c r="P47" s="1434"/>
      <c r="Q47" s="1435"/>
    </row>
    <row r="48" spans="2:17" ht="13.5">
      <c r="B48" s="195"/>
      <c r="C48" s="196">
        <v>4.0999999999999996</v>
      </c>
      <c r="D48" s="242" t="s">
        <v>223</v>
      </c>
      <c r="E48" s="242"/>
      <c r="F48" s="279"/>
      <c r="H48" s="1416"/>
      <c r="I48" s="1417"/>
      <c r="J48" s="1417"/>
      <c r="K48" s="1417"/>
      <c r="L48" s="1449"/>
      <c r="M48" s="1416"/>
      <c r="N48" s="1417"/>
      <c r="O48" s="1417"/>
      <c r="P48" s="1417"/>
      <c r="Q48" s="1449"/>
    </row>
    <row r="49" spans="2:17" ht="13.5">
      <c r="B49" s="195"/>
      <c r="C49" s="248"/>
      <c r="D49" s="208">
        <v>1</v>
      </c>
      <c r="E49" s="198" t="s">
        <v>224</v>
      </c>
      <c r="F49" s="249"/>
      <c r="H49" s="1407"/>
      <c r="I49" s="1408"/>
      <c r="J49" s="1408"/>
      <c r="K49" s="1408"/>
      <c r="L49" s="1408"/>
      <c r="M49" s="1407"/>
      <c r="N49" s="1408"/>
      <c r="O49" s="1408"/>
      <c r="P49" s="1408"/>
      <c r="Q49" s="1409"/>
    </row>
    <row r="50" spans="2:17" ht="13.5">
      <c r="B50" s="195"/>
      <c r="C50" s="248"/>
      <c r="D50" s="274">
        <v>2</v>
      </c>
      <c r="E50" s="275" t="s">
        <v>225</v>
      </c>
      <c r="F50" s="276"/>
      <c r="H50" s="1450"/>
      <c r="I50" s="1451"/>
      <c r="J50" s="1451"/>
      <c r="K50" s="1451"/>
      <c r="L50" s="1452"/>
      <c r="M50" s="1450"/>
      <c r="N50" s="1451"/>
      <c r="O50" s="1451"/>
      <c r="P50" s="1451"/>
      <c r="Q50" s="1452"/>
    </row>
    <row r="51" spans="2:17" ht="14.25" hidden="1" customHeight="1" thickBot="1">
      <c r="B51" s="195"/>
      <c r="C51" s="248"/>
      <c r="D51" s="274">
        <v>3</v>
      </c>
      <c r="E51" s="275" t="s">
        <v>226</v>
      </c>
      <c r="F51" s="276"/>
      <c r="H51" s="1450"/>
      <c r="I51" s="1451"/>
      <c r="J51" s="1451"/>
      <c r="K51" s="1451"/>
      <c r="L51" s="1452"/>
      <c r="M51" s="1450"/>
      <c r="N51" s="1451"/>
      <c r="O51" s="1451"/>
      <c r="P51" s="1451"/>
      <c r="Q51" s="1452"/>
    </row>
    <row r="52" spans="2:17" ht="14.25" hidden="1" customHeight="1" thickBot="1">
      <c r="B52" s="195"/>
      <c r="C52" s="270"/>
      <c r="D52" s="274">
        <v>4</v>
      </c>
      <c r="E52" s="275" t="s">
        <v>227</v>
      </c>
      <c r="F52" s="276"/>
      <c r="H52" s="1450"/>
      <c r="I52" s="1451"/>
      <c r="J52" s="1451"/>
      <c r="K52" s="1451"/>
      <c r="L52" s="1452"/>
      <c r="M52" s="1450"/>
      <c r="N52" s="1451"/>
      <c r="O52" s="1451"/>
      <c r="P52" s="1451"/>
      <c r="Q52" s="1452"/>
    </row>
    <row r="53" spans="2:17" ht="13.5">
      <c r="B53" s="271"/>
      <c r="C53" s="196">
        <v>4.2</v>
      </c>
      <c r="D53" s="242" t="s">
        <v>228</v>
      </c>
      <c r="E53" s="243"/>
      <c r="F53" s="249"/>
      <c r="H53" s="1407"/>
      <c r="I53" s="1408"/>
      <c r="J53" s="1408"/>
      <c r="K53" s="1408"/>
      <c r="L53" s="1408"/>
      <c r="M53" s="1407"/>
      <c r="N53" s="1408"/>
      <c r="O53" s="1408"/>
      <c r="P53" s="1408"/>
      <c r="Q53" s="1409"/>
    </row>
    <row r="54" spans="2:17" ht="13.5">
      <c r="B54" s="271"/>
      <c r="C54" s="207"/>
      <c r="D54" s="208">
        <v>1</v>
      </c>
      <c r="E54" s="198" t="s">
        <v>229</v>
      </c>
      <c r="F54" s="282"/>
      <c r="H54" s="1407"/>
      <c r="I54" s="1408"/>
      <c r="J54" s="1408"/>
      <c r="K54" s="1408"/>
      <c r="L54" s="1408"/>
      <c r="M54" s="1407"/>
      <c r="N54" s="1408"/>
      <c r="O54" s="1408"/>
      <c r="P54" s="1408"/>
      <c r="Q54" s="1409"/>
    </row>
    <row r="55" spans="2:17" ht="13.5">
      <c r="B55" s="271"/>
      <c r="C55" s="207"/>
      <c r="D55" s="208">
        <v>2</v>
      </c>
      <c r="E55" s="198" t="s">
        <v>573</v>
      </c>
      <c r="F55" s="249"/>
      <c r="H55" s="1407"/>
      <c r="I55" s="1408"/>
      <c r="J55" s="1408"/>
      <c r="K55" s="1408"/>
      <c r="L55" s="1408"/>
      <c r="M55" s="1407"/>
      <c r="N55" s="1408"/>
      <c r="O55" s="1408"/>
      <c r="P55" s="1408"/>
      <c r="Q55" s="1409"/>
    </row>
    <row r="56" spans="2:17" ht="13.5">
      <c r="B56" s="271"/>
      <c r="C56" s="207"/>
      <c r="D56" s="208">
        <v>3</v>
      </c>
      <c r="E56" s="198" t="s">
        <v>574</v>
      </c>
      <c r="F56" s="249"/>
      <c r="H56" s="1407"/>
      <c r="I56" s="1408"/>
      <c r="J56" s="1408"/>
      <c r="K56" s="1408"/>
      <c r="L56" s="1408"/>
      <c r="M56" s="1407"/>
      <c r="N56" s="1408"/>
      <c r="O56" s="1408"/>
      <c r="P56" s="1408"/>
      <c r="Q56" s="1409"/>
    </row>
    <row r="57" spans="2:17" ht="14.25" hidden="1" customHeight="1" thickBot="1">
      <c r="B57" s="271"/>
      <c r="C57" s="217"/>
      <c r="D57" s="274">
        <v>4</v>
      </c>
      <c r="E57" s="275" t="s">
        <v>575</v>
      </c>
      <c r="F57" s="276"/>
      <c r="H57" s="1450"/>
      <c r="I57" s="1451"/>
      <c r="J57" s="1451"/>
      <c r="K57" s="1451"/>
      <c r="L57" s="1452"/>
      <c r="M57" s="1450"/>
      <c r="N57" s="1451"/>
      <c r="O57" s="1451"/>
      <c r="P57" s="1451"/>
      <c r="Q57" s="1452"/>
    </row>
    <row r="58" spans="2:17" ht="13.5">
      <c r="B58" s="271"/>
      <c r="C58" s="196">
        <v>4.3</v>
      </c>
      <c r="D58" s="242" t="s">
        <v>576</v>
      </c>
      <c r="E58" s="243"/>
      <c r="F58" s="244"/>
      <c r="H58" s="1407"/>
      <c r="I58" s="1408"/>
      <c r="J58" s="1408"/>
      <c r="K58" s="1408"/>
      <c r="L58" s="1408"/>
      <c r="M58" s="1407"/>
      <c r="N58" s="1408"/>
      <c r="O58" s="1408"/>
      <c r="P58" s="1408"/>
      <c r="Q58" s="1409"/>
    </row>
    <row r="59" spans="2:17" ht="13.5">
      <c r="B59" s="271"/>
      <c r="C59" s="207"/>
      <c r="D59" s="208">
        <v>1</v>
      </c>
      <c r="E59" s="198" t="s">
        <v>577</v>
      </c>
      <c r="F59" s="249"/>
      <c r="H59" s="1407"/>
      <c r="I59" s="1408"/>
      <c r="J59" s="1408"/>
      <c r="K59" s="1408"/>
      <c r="L59" s="1408"/>
      <c r="M59" s="1407"/>
      <c r="N59" s="1408"/>
      <c r="O59" s="1408"/>
      <c r="P59" s="1408"/>
      <c r="Q59" s="1409"/>
    </row>
    <row r="60" spans="2:17" ht="14.25" thickBot="1">
      <c r="B60" s="271"/>
      <c r="C60" s="207"/>
      <c r="D60" s="340">
        <v>2</v>
      </c>
      <c r="E60" s="197" t="s">
        <v>578</v>
      </c>
      <c r="F60" s="244"/>
      <c r="H60" s="1410"/>
      <c r="I60" s="1411"/>
      <c r="J60" s="1411"/>
      <c r="K60" s="1411"/>
      <c r="L60" s="1411"/>
      <c r="M60" s="1407"/>
      <c r="N60" s="1408"/>
      <c r="O60" s="1408"/>
      <c r="P60" s="1408"/>
      <c r="Q60" s="1409"/>
    </row>
    <row r="61" spans="2:17" ht="14.25" thickBot="1">
      <c r="B61" s="292" t="s">
        <v>431</v>
      </c>
      <c r="C61" s="293" t="s">
        <v>432</v>
      </c>
      <c r="D61" s="294"/>
      <c r="E61" s="294"/>
      <c r="F61" s="295"/>
      <c r="H61" s="1427"/>
      <c r="I61" s="1428"/>
      <c r="J61" s="1428"/>
      <c r="K61" s="1428"/>
      <c r="L61" s="1429"/>
      <c r="M61" s="1427"/>
      <c r="N61" s="1428"/>
      <c r="O61" s="1428"/>
      <c r="P61" s="1428"/>
      <c r="Q61" s="1429"/>
    </row>
    <row r="62" spans="2:17" ht="13.5">
      <c r="B62" s="179">
        <v>1</v>
      </c>
      <c r="C62" s="304" t="s">
        <v>579</v>
      </c>
      <c r="D62" s="305"/>
      <c r="E62" s="233"/>
      <c r="F62" s="183"/>
      <c r="H62" s="1430"/>
      <c r="I62" s="1431"/>
      <c r="J62" s="1431"/>
      <c r="K62" s="1431"/>
      <c r="L62" s="1432"/>
      <c r="M62" s="1430"/>
      <c r="N62" s="1431"/>
      <c r="O62" s="1431"/>
      <c r="P62" s="1431"/>
      <c r="Q62" s="1432"/>
    </row>
    <row r="63" spans="2:17" ht="13.5">
      <c r="B63" s="271"/>
      <c r="C63" s="222">
        <v>1.1000000000000001</v>
      </c>
      <c r="D63" s="197" t="s">
        <v>580</v>
      </c>
      <c r="E63" s="243"/>
      <c r="F63" s="244"/>
      <c r="H63" s="1416"/>
      <c r="I63" s="1417"/>
      <c r="J63" s="1417"/>
      <c r="K63" s="1417"/>
      <c r="L63" s="1417"/>
      <c r="M63" s="1416"/>
      <c r="N63" s="1417"/>
      <c r="O63" s="1417"/>
      <c r="P63" s="1417"/>
      <c r="Q63" s="1449"/>
    </row>
    <row r="64" spans="2:17" ht="13.5">
      <c r="B64" s="271"/>
      <c r="C64" s="207"/>
      <c r="D64" s="208">
        <v>1</v>
      </c>
      <c r="E64" s="198" t="s">
        <v>531</v>
      </c>
      <c r="F64" s="249"/>
      <c r="H64" s="1407"/>
      <c r="I64" s="1408"/>
      <c r="J64" s="1408"/>
      <c r="K64" s="1408"/>
      <c r="L64" s="1408"/>
      <c r="M64" s="1407"/>
      <c r="N64" s="1408"/>
      <c r="O64" s="1408"/>
      <c r="P64" s="1408"/>
      <c r="Q64" s="1409"/>
    </row>
    <row r="65" spans="2:17" ht="13.5">
      <c r="B65" s="271"/>
      <c r="C65" s="207"/>
      <c r="D65" s="208">
        <v>2</v>
      </c>
      <c r="E65" s="198" t="s">
        <v>532</v>
      </c>
      <c r="F65" s="249"/>
      <c r="H65" s="1407"/>
      <c r="I65" s="1408"/>
      <c r="J65" s="1408"/>
      <c r="K65" s="1408"/>
      <c r="L65" s="1408"/>
      <c r="M65" s="1407"/>
      <c r="N65" s="1408"/>
      <c r="O65" s="1408"/>
      <c r="P65" s="1408"/>
      <c r="Q65" s="1409"/>
    </row>
    <row r="66" spans="2:17" ht="13.5">
      <c r="B66" s="271"/>
      <c r="C66" s="217"/>
      <c r="D66" s="208">
        <v>3</v>
      </c>
      <c r="E66" s="198" t="s">
        <v>533</v>
      </c>
      <c r="F66" s="249"/>
      <c r="H66" s="1407"/>
      <c r="I66" s="1408"/>
      <c r="J66" s="1408"/>
      <c r="K66" s="1408"/>
      <c r="L66" s="1408"/>
      <c r="M66" s="1407"/>
      <c r="N66" s="1408"/>
      <c r="O66" s="1408"/>
      <c r="P66" s="1408"/>
      <c r="Q66" s="1409"/>
    </row>
    <row r="67" spans="2:17" ht="13.5">
      <c r="B67" s="271"/>
      <c r="C67" s="196">
        <v>1.2</v>
      </c>
      <c r="D67" s="197" t="s">
        <v>643</v>
      </c>
      <c r="E67" s="243"/>
      <c r="F67" s="244"/>
      <c r="H67" s="1407"/>
      <c r="I67" s="1408"/>
      <c r="J67" s="1408"/>
      <c r="K67" s="1408"/>
      <c r="L67" s="1408"/>
      <c r="M67" s="1407"/>
      <c r="N67" s="1408"/>
      <c r="O67" s="1408"/>
      <c r="P67" s="1408"/>
      <c r="Q67" s="1409"/>
    </row>
    <row r="68" spans="2:17" ht="13.5">
      <c r="B68" s="271"/>
      <c r="C68" s="207"/>
      <c r="D68" s="208">
        <v>1</v>
      </c>
      <c r="E68" s="198" t="s">
        <v>191</v>
      </c>
      <c r="F68" s="249"/>
      <c r="H68" s="1407"/>
      <c r="I68" s="1408"/>
      <c r="J68" s="1408"/>
      <c r="K68" s="1408"/>
      <c r="L68" s="1408"/>
      <c r="M68" s="1407"/>
      <c r="N68" s="1408"/>
      <c r="O68" s="1408"/>
      <c r="P68" s="1408"/>
      <c r="Q68" s="1409"/>
    </row>
    <row r="69" spans="2:17" ht="13.5">
      <c r="B69" s="271"/>
      <c r="C69" s="207"/>
      <c r="D69" s="208">
        <v>2</v>
      </c>
      <c r="E69" s="198" t="s">
        <v>433</v>
      </c>
      <c r="F69" s="249"/>
      <c r="H69" s="1407"/>
      <c r="I69" s="1408"/>
      <c r="J69" s="1408"/>
      <c r="K69" s="1408"/>
      <c r="L69" s="1408"/>
      <c r="M69" s="1407"/>
      <c r="N69" s="1408"/>
      <c r="O69" s="1408"/>
      <c r="P69" s="1408"/>
      <c r="Q69" s="1409"/>
    </row>
    <row r="70" spans="2:17" ht="13.5">
      <c r="B70" s="271"/>
      <c r="C70" s="217"/>
      <c r="D70" s="208">
        <v>3</v>
      </c>
      <c r="E70" s="198" t="s">
        <v>0</v>
      </c>
      <c r="F70" s="249"/>
      <c r="H70" s="1407"/>
      <c r="I70" s="1408"/>
      <c r="J70" s="1408"/>
      <c r="K70" s="1408"/>
      <c r="L70" s="1408"/>
      <c r="M70" s="1407"/>
      <c r="N70" s="1408"/>
      <c r="O70" s="1408"/>
      <c r="P70" s="1408"/>
      <c r="Q70" s="1409"/>
    </row>
    <row r="71" spans="2:17" ht="13.5">
      <c r="B71" s="314"/>
      <c r="C71" s="222">
        <v>1.3</v>
      </c>
      <c r="D71" s="197" t="s">
        <v>1</v>
      </c>
      <c r="E71" s="243"/>
      <c r="F71" s="244"/>
      <c r="H71" s="1407"/>
      <c r="I71" s="1408"/>
      <c r="J71" s="1408"/>
      <c r="K71" s="1408"/>
      <c r="L71" s="1408"/>
      <c r="M71" s="1407"/>
      <c r="N71" s="1408"/>
      <c r="O71" s="1408"/>
      <c r="P71" s="1408"/>
      <c r="Q71" s="1409"/>
    </row>
    <row r="72" spans="2:17" ht="13.5">
      <c r="B72" s="314"/>
      <c r="C72" s="207"/>
      <c r="D72" s="208">
        <v>1</v>
      </c>
      <c r="E72" s="198" t="s">
        <v>2</v>
      </c>
      <c r="F72" s="249"/>
      <c r="H72" s="1407"/>
      <c r="I72" s="1408"/>
      <c r="J72" s="1408"/>
      <c r="K72" s="1408"/>
      <c r="L72" s="1408"/>
      <c r="M72" s="1407"/>
      <c r="N72" s="1408"/>
      <c r="O72" s="1408"/>
      <c r="P72" s="1408"/>
      <c r="Q72" s="1409"/>
    </row>
    <row r="73" spans="2:17" ht="13.5">
      <c r="B73" s="271"/>
      <c r="C73" s="207"/>
      <c r="D73" s="208">
        <v>2</v>
      </c>
      <c r="E73" s="198" t="s">
        <v>3</v>
      </c>
      <c r="F73" s="249"/>
      <c r="H73" s="1421"/>
      <c r="I73" s="1422"/>
      <c r="J73" s="1422"/>
      <c r="K73" s="1422"/>
      <c r="L73" s="1422"/>
      <c r="M73" s="1421"/>
      <c r="N73" s="1422"/>
      <c r="O73" s="1422"/>
      <c r="P73" s="1422"/>
      <c r="Q73" s="1423"/>
    </row>
    <row r="74" spans="2:17" ht="13.5">
      <c r="B74" s="271"/>
      <c r="C74" s="217"/>
      <c r="D74" s="274">
        <v>3</v>
      </c>
      <c r="E74" s="275" t="s">
        <v>4</v>
      </c>
      <c r="F74" s="276"/>
      <c r="H74" s="1450"/>
      <c r="I74" s="1451"/>
      <c r="J74" s="1451"/>
      <c r="K74" s="1451"/>
      <c r="L74" s="1452"/>
      <c r="M74" s="1413"/>
      <c r="N74" s="1414"/>
      <c r="O74" s="1414"/>
      <c r="P74" s="1414"/>
      <c r="Q74" s="1415"/>
    </row>
    <row r="75" spans="2:17" ht="13.5">
      <c r="B75" s="316">
        <v>2</v>
      </c>
      <c r="C75" s="232" t="s">
        <v>5</v>
      </c>
      <c r="D75" s="337"/>
      <c r="E75" s="337"/>
      <c r="F75" s="244"/>
      <c r="H75" s="1433"/>
      <c r="I75" s="1434"/>
      <c r="J75" s="1434"/>
      <c r="K75" s="1434"/>
      <c r="L75" s="1435"/>
      <c r="M75" s="1433"/>
      <c r="N75" s="1434"/>
      <c r="O75" s="1434"/>
      <c r="P75" s="1434"/>
      <c r="Q75" s="1435"/>
    </row>
    <row r="76" spans="2:17" ht="13.5">
      <c r="B76" s="271"/>
      <c r="C76" s="196">
        <v>2.1</v>
      </c>
      <c r="D76" s="242" t="s">
        <v>539</v>
      </c>
      <c r="E76" s="243"/>
      <c r="F76" s="244"/>
      <c r="H76" s="1416"/>
      <c r="I76" s="1417"/>
      <c r="J76" s="1417"/>
      <c r="K76" s="1417"/>
      <c r="L76" s="1417"/>
      <c r="M76" s="1416"/>
      <c r="N76" s="1417"/>
      <c r="O76" s="1417"/>
      <c r="P76" s="1417"/>
      <c r="Q76" s="1449"/>
    </row>
    <row r="77" spans="2:17" ht="13.5">
      <c r="B77" s="271"/>
      <c r="C77" s="248"/>
      <c r="D77" s="208">
        <v>1</v>
      </c>
      <c r="E77" s="198" t="s">
        <v>540</v>
      </c>
      <c r="F77" s="249"/>
      <c r="H77" s="1407"/>
      <c r="I77" s="1408"/>
      <c r="J77" s="1408"/>
      <c r="K77" s="1408"/>
      <c r="L77" s="1408"/>
      <c r="M77" s="1407"/>
      <c r="N77" s="1408"/>
      <c r="O77" s="1408"/>
      <c r="P77" s="1408"/>
      <c r="Q77" s="1409"/>
    </row>
    <row r="78" spans="2:17" ht="13.5">
      <c r="B78" s="271"/>
      <c r="C78" s="270"/>
      <c r="D78" s="208">
        <v>2</v>
      </c>
      <c r="E78" s="198" t="s">
        <v>541</v>
      </c>
      <c r="F78" s="249"/>
      <c r="H78" s="1407"/>
      <c r="I78" s="1408"/>
      <c r="J78" s="1408"/>
      <c r="K78" s="1408"/>
      <c r="L78" s="1408"/>
      <c r="M78" s="1407"/>
      <c r="N78" s="1408"/>
      <c r="O78" s="1408"/>
      <c r="P78" s="1408"/>
      <c r="Q78" s="1409"/>
    </row>
    <row r="79" spans="2:17" ht="13.5">
      <c r="B79" s="271"/>
      <c r="C79" s="222">
        <v>2.2000000000000002</v>
      </c>
      <c r="D79" s="242" t="s">
        <v>542</v>
      </c>
      <c r="E79" s="243"/>
      <c r="F79" s="244"/>
      <c r="H79" s="1407"/>
      <c r="I79" s="1408"/>
      <c r="J79" s="1408"/>
      <c r="K79" s="1408"/>
      <c r="L79" s="1408"/>
      <c r="M79" s="1407"/>
      <c r="N79" s="1408"/>
      <c r="O79" s="1408"/>
      <c r="P79" s="1408"/>
      <c r="Q79" s="1409"/>
    </row>
    <row r="80" spans="2:17" ht="13.5">
      <c r="B80" s="271"/>
      <c r="C80" s="248"/>
      <c r="D80" s="208">
        <v>1</v>
      </c>
      <c r="E80" s="198" t="s">
        <v>184</v>
      </c>
      <c r="F80" s="249"/>
      <c r="H80" s="1407"/>
      <c r="I80" s="1408"/>
      <c r="J80" s="1408"/>
      <c r="K80" s="1408"/>
      <c r="L80" s="1408"/>
      <c r="M80" s="1407"/>
      <c r="N80" s="1408"/>
      <c r="O80" s="1408"/>
      <c r="P80" s="1408"/>
      <c r="Q80" s="1409"/>
    </row>
    <row r="81" spans="2:17" ht="13.5">
      <c r="B81" s="271"/>
      <c r="C81" s="248"/>
      <c r="D81" s="208">
        <v>2</v>
      </c>
      <c r="E81" s="198" t="s">
        <v>185</v>
      </c>
      <c r="F81" s="249"/>
      <c r="H81" s="1407"/>
      <c r="I81" s="1408"/>
      <c r="J81" s="1408"/>
      <c r="K81" s="1408"/>
      <c r="L81" s="1408"/>
      <c r="M81" s="1407"/>
      <c r="N81" s="1408"/>
      <c r="O81" s="1408"/>
      <c r="P81" s="1408"/>
      <c r="Q81" s="1409"/>
    </row>
    <row r="82" spans="2:17" ht="13.5">
      <c r="B82" s="271"/>
      <c r="C82" s="248"/>
      <c r="D82" s="208">
        <v>3</v>
      </c>
      <c r="E82" s="1306" t="s">
        <v>186</v>
      </c>
      <c r="F82" s="1307"/>
      <c r="H82" s="1407"/>
      <c r="I82" s="1408"/>
      <c r="J82" s="1408"/>
      <c r="K82" s="1408"/>
      <c r="L82" s="1408"/>
      <c r="M82" s="1407"/>
      <c r="N82" s="1408"/>
      <c r="O82" s="1408"/>
      <c r="P82" s="1408"/>
      <c r="Q82" s="1409"/>
    </row>
    <row r="83" spans="2:17" ht="13.5">
      <c r="B83" s="271"/>
      <c r="C83" s="248"/>
      <c r="D83" s="208">
        <v>4</v>
      </c>
      <c r="E83" s="198" t="s">
        <v>187</v>
      </c>
      <c r="F83" s="249"/>
      <c r="H83" s="1407"/>
      <c r="I83" s="1408"/>
      <c r="J83" s="1408"/>
      <c r="K83" s="1408"/>
      <c r="L83" s="1408"/>
      <c r="M83" s="1407"/>
      <c r="N83" s="1408"/>
      <c r="O83" s="1408"/>
      <c r="P83" s="1408"/>
      <c r="Q83" s="1409"/>
    </row>
    <row r="84" spans="2:17" ht="13.5">
      <c r="B84" s="271"/>
      <c r="C84" s="248"/>
      <c r="D84" s="208">
        <v>5</v>
      </c>
      <c r="E84" s="1306" t="s">
        <v>188</v>
      </c>
      <c r="F84" s="1307"/>
      <c r="H84" s="1407"/>
      <c r="I84" s="1408"/>
      <c r="J84" s="1408"/>
      <c r="K84" s="1408"/>
      <c r="L84" s="1408"/>
      <c r="M84" s="1407"/>
      <c r="N84" s="1408"/>
      <c r="O84" s="1408"/>
      <c r="P84" s="1408"/>
      <c r="Q84" s="1409"/>
    </row>
    <row r="85" spans="2:17" ht="13.5">
      <c r="B85" s="271"/>
      <c r="C85" s="270"/>
      <c r="D85" s="208">
        <v>6</v>
      </c>
      <c r="E85" s="198" t="s">
        <v>189</v>
      </c>
      <c r="F85" s="249"/>
      <c r="H85" s="1421"/>
      <c r="I85" s="1422"/>
      <c r="J85" s="1422"/>
      <c r="K85" s="1422"/>
      <c r="L85" s="1422"/>
      <c r="M85" s="1421"/>
      <c r="N85" s="1422"/>
      <c r="O85" s="1422"/>
      <c r="P85" s="1422"/>
      <c r="Q85" s="1423"/>
    </row>
    <row r="86" spans="2:17" ht="13.5">
      <c r="B86" s="271"/>
      <c r="C86" s="222">
        <v>2.2999999999999998</v>
      </c>
      <c r="D86" s="197" t="s">
        <v>190</v>
      </c>
      <c r="E86" s="243"/>
      <c r="F86" s="244"/>
      <c r="H86" s="1416"/>
      <c r="I86" s="1417"/>
      <c r="J86" s="1417"/>
      <c r="K86" s="1417"/>
      <c r="L86" s="1449"/>
      <c r="M86" s="1416"/>
      <c r="N86" s="1417"/>
      <c r="O86" s="1417"/>
      <c r="P86" s="1417"/>
      <c r="Q86" s="1449"/>
    </row>
    <row r="87" spans="2:17" ht="13.5">
      <c r="B87" s="271"/>
      <c r="C87" s="207"/>
      <c r="D87" s="208">
        <v>1</v>
      </c>
      <c r="E87" s="198" t="s">
        <v>16</v>
      </c>
      <c r="F87" s="249"/>
      <c r="H87" s="1407"/>
      <c r="I87" s="1436"/>
      <c r="J87" s="1436"/>
      <c r="K87" s="1436"/>
      <c r="L87" s="1436"/>
      <c r="M87" s="1407"/>
      <c r="N87" s="1436"/>
      <c r="O87" s="1436"/>
      <c r="P87" s="1436"/>
      <c r="Q87" s="1437"/>
    </row>
    <row r="88" spans="2:17" ht="13.5">
      <c r="B88" s="271"/>
      <c r="C88" s="207"/>
      <c r="D88" s="208">
        <v>2</v>
      </c>
      <c r="E88" s="198" t="s">
        <v>17</v>
      </c>
      <c r="F88" s="249"/>
      <c r="H88" s="1407"/>
      <c r="I88" s="1436"/>
      <c r="J88" s="1436"/>
      <c r="K88" s="1436"/>
      <c r="L88" s="1436"/>
      <c r="M88" s="1407"/>
      <c r="N88" s="1436"/>
      <c r="O88" s="1436"/>
      <c r="P88" s="1436"/>
      <c r="Q88" s="1437"/>
    </row>
    <row r="89" spans="2:17" ht="13.5">
      <c r="B89" s="271"/>
      <c r="C89" s="217"/>
      <c r="D89" s="208">
        <v>3</v>
      </c>
      <c r="E89" s="198" t="s">
        <v>18</v>
      </c>
      <c r="F89" s="249"/>
      <c r="H89" s="1407"/>
      <c r="I89" s="1436"/>
      <c r="J89" s="1436"/>
      <c r="K89" s="1436"/>
      <c r="L89" s="1436"/>
      <c r="M89" s="1407"/>
      <c r="N89" s="1436"/>
      <c r="O89" s="1436"/>
      <c r="P89" s="1436"/>
      <c r="Q89" s="1437"/>
    </row>
    <row r="90" spans="2:17" ht="13.5">
      <c r="B90" s="195"/>
      <c r="C90" s="196">
        <v>2.4</v>
      </c>
      <c r="D90" s="242" t="s">
        <v>19</v>
      </c>
      <c r="E90" s="243"/>
      <c r="F90" s="244"/>
      <c r="H90" s="1407"/>
      <c r="I90" s="1408"/>
      <c r="J90" s="1408"/>
      <c r="K90" s="1408"/>
      <c r="L90" s="1408"/>
      <c r="M90" s="1407"/>
      <c r="N90" s="1408"/>
      <c r="O90" s="1408"/>
      <c r="P90" s="1408"/>
      <c r="Q90" s="1409"/>
    </row>
    <row r="91" spans="2:17" ht="13.5">
      <c r="B91" s="195"/>
      <c r="C91" s="248"/>
      <c r="D91" s="208">
        <v>1</v>
      </c>
      <c r="E91" s="198" t="s">
        <v>20</v>
      </c>
      <c r="F91" s="249"/>
      <c r="H91" s="1407"/>
      <c r="I91" s="1408"/>
      <c r="J91" s="1408"/>
      <c r="K91" s="1408"/>
      <c r="L91" s="1408"/>
      <c r="M91" s="1407"/>
      <c r="N91" s="1408"/>
      <c r="O91" s="1408"/>
      <c r="P91" s="1408"/>
      <c r="Q91" s="1409"/>
    </row>
    <row r="92" spans="2:17" ht="13.5">
      <c r="B92" s="195"/>
      <c r="C92" s="248"/>
      <c r="D92" s="208">
        <v>2</v>
      </c>
      <c r="E92" s="198" t="s">
        <v>21</v>
      </c>
      <c r="F92" s="249"/>
      <c r="H92" s="1407"/>
      <c r="I92" s="1408"/>
      <c r="J92" s="1408"/>
      <c r="K92" s="1408"/>
      <c r="L92" s="1408"/>
      <c r="M92" s="1407"/>
      <c r="N92" s="1408"/>
      <c r="O92" s="1408"/>
      <c r="P92" s="1408"/>
      <c r="Q92" s="1409"/>
    </row>
    <row r="93" spans="2:17" ht="13.5">
      <c r="B93" s="195"/>
      <c r="C93" s="248"/>
      <c r="D93" s="208">
        <v>3</v>
      </c>
      <c r="E93" s="198" t="s">
        <v>22</v>
      </c>
      <c r="F93" s="249"/>
      <c r="H93" s="1407"/>
      <c r="I93" s="1408"/>
      <c r="J93" s="1408"/>
      <c r="K93" s="1408"/>
      <c r="L93" s="1408"/>
      <c r="M93" s="1407"/>
      <c r="N93" s="1408"/>
      <c r="O93" s="1408"/>
      <c r="P93" s="1408"/>
      <c r="Q93" s="1409"/>
    </row>
    <row r="94" spans="2:17" ht="13.5">
      <c r="B94" s="195"/>
      <c r="C94" s="248"/>
      <c r="D94" s="208">
        <v>4</v>
      </c>
      <c r="E94" s="198" t="s">
        <v>263</v>
      </c>
      <c r="F94" s="249"/>
      <c r="H94" s="1407"/>
      <c r="I94" s="1408"/>
      <c r="J94" s="1408"/>
      <c r="K94" s="1408"/>
      <c r="L94" s="1408"/>
      <c r="M94" s="1407"/>
      <c r="N94" s="1408"/>
      <c r="O94" s="1408"/>
      <c r="P94" s="1408"/>
      <c r="Q94" s="1409"/>
    </row>
    <row r="95" spans="2:17" ht="13.5">
      <c r="B95" s="330"/>
      <c r="C95" s="270"/>
      <c r="D95" s="208">
        <v>5</v>
      </c>
      <c r="E95" s="198" t="s">
        <v>264</v>
      </c>
      <c r="F95" s="249"/>
      <c r="H95" s="1421"/>
      <c r="I95" s="1422"/>
      <c r="J95" s="1422"/>
      <c r="K95" s="1422"/>
      <c r="L95" s="1422"/>
      <c r="M95" s="1407"/>
      <c r="N95" s="1408"/>
      <c r="O95" s="1408"/>
      <c r="P95" s="1408"/>
      <c r="Q95" s="1409"/>
    </row>
    <row r="96" spans="2:17" ht="13.5" hidden="1">
      <c r="B96" s="195"/>
      <c r="C96" s="333"/>
      <c r="D96" s="334"/>
      <c r="E96" s="335"/>
      <c r="F96" s="183"/>
      <c r="H96" s="1014"/>
      <c r="I96" s="1015"/>
      <c r="J96" s="1015"/>
      <c r="K96" s="1015"/>
      <c r="L96" s="1016"/>
      <c r="M96" s="1014"/>
      <c r="N96" s="1016"/>
      <c r="O96" s="1016"/>
      <c r="P96" s="1016"/>
      <c r="Q96" s="1017"/>
    </row>
    <row r="97" spans="2:17" ht="13.5">
      <c r="B97" s="316">
        <v>3</v>
      </c>
      <c r="C97" s="337" t="s">
        <v>265</v>
      </c>
      <c r="D97" s="337"/>
      <c r="E97" s="337"/>
      <c r="F97" s="244"/>
      <c r="H97" s="1433"/>
      <c r="I97" s="1434"/>
      <c r="J97" s="1434"/>
      <c r="K97" s="1434"/>
      <c r="L97" s="1435"/>
      <c r="M97" s="1433"/>
      <c r="N97" s="1434"/>
      <c r="O97" s="1434"/>
      <c r="P97" s="1434"/>
      <c r="Q97" s="1435"/>
    </row>
    <row r="98" spans="2:17" ht="13.5">
      <c r="B98" s="271"/>
      <c r="C98" s="196">
        <v>3.1</v>
      </c>
      <c r="D98" s="242" t="s">
        <v>266</v>
      </c>
      <c r="E98" s="197"/>
      <c r="F98" s="244"/>
      <c r="H98" s="1416"/>
      <c r="I98" s="1417"/>
      <c r="J98" s="1417"/>
      <c r="K98" s="1417"/>
      <c r="L98" s="1417"/>
      <c r="M98" s="1416"/>
      <c r="N98" s="1417"/>
      <c r="O98" s="1417"/>
      <c r="P98" s="1417"/>
      <c r="Q98" s="1449"/>
    </row>
    <row r="99" spans="2:17" ht="13.5">
      <c r="B99" s="271"/>
      <c r="C99" s="248"/>
      <c r="D99" s="208">
        <v>1</v>
      </c>
      <c r="E99" s="198" t="s">
        <v>267</v>
      </c>
      <c r="F99" s="249"/>
      <c r="H99" s="1407"/>
      <c r="I99" s="1408"/>
      <c r="J99" s="1408"/>
      <c r="K99" s="1408"/>
      <c r="L99" s="1408"/>
      <c r="M99" s="1407"/>
      <c r="N99" s="1408"/>
      <c r="O99" s="1408"/>
      <c r="P99" s="1408"/>
      <c r="Q99" s="1409"/>
    </row>
    <row r="100" spans="2:17" ht="13.5">
      <c r="B100" s="271"/>
      <c r="C100" s="248"/>
      <c r="D100" s="340">
        <v>2</v>
      </c>
      <c r="E100" s="197" t="s">
        <v>268</v>
      </c>
      <c r="F100" s="244"/>
      <c r="H100" s="1407"/>
      <c r="I100" s="1408"/>
      <c r="J100" s="1408"/>
      <c r="K100" s="1408"/>
      <c r="L100" s="1408"/>
      <c r="M100" s="1407"/>
      <c r="N100" s="1408"/>
      <c r="O100" s="1408"/>
      <c r="P100" s="1408"/>
      <c r="Q100" s="1409"/>
    </row>
    <row r="101" spans="2:17" ht="13.5">
      <c r="B101" s="271"/>
      <c r="C101" s="230">
        <v>3.2</v>
      </c>
      <c r="D101" s="341" t="s">
        <v>269</v>
      </c>
      <c r="E101" s="198"/>
      <c r="F101" s="249"/>
      <c r="H101" s="1407"/>
      <c r="I101" s="1408"/>
      <c r="J101" s="1408"/>
      <c r="K101" s="1408"/>
      <c r="L101" s="1408"/>
      <c r="M101" s="1407"/>
      <c r="N101" s="1408"/>
      <c r="O101" s="1408"/>
      <c r="P101" s="1408"/>
      <c r="Q101" s="1409"/>
    </row>
    <row r="102" spans="2:17" ht="13.5">
      <c r="B102" s="271"/>
      <c r="C102" s="222">
        <v>3.3</v>
      </c>
      <c r="D102" s="242" t="s">
        <v>270</v>
      </c>
      <c r="E102" s="197"/>
      <c r="F102" s="244"/>
      <c r="H102" s="1407"/>
      <c r="I102" s="1408"/>
      <c r="J102" s="1408"/>
      <c r="K102" s="1408"/>
      <c r="L102" s="1408"/>
      <c r="M102" s="1407"/>
      <c r="N102" s="1408"/>
      <c r="O102" s="1408"/>
      <c r="P102" s="1408"/>
      <c r="Q102" s="1409"/>
    </row>
    <row r="103" spans="2:17" ht="13.5">
      <c r="B103" s="271"/>
      <c r="C103" s="248"/>
      <c r="D103" s="208">
        <v>1</v>
      </c>
      <c r="E103" s="198" t="s">
        <v>434</v>
      </c>
      <c r="F103" s="249"/>
      <c r="H103" s="1407"/>
      <c r="I103" s="1408"/>
      <c r="J103" s="1408"/>
      <c r="K103" s="1408"/>
      <c r="L103" s="1408"/>
      <c r="M103" s="1407"/>
      <c r="N103" s="1408"/>
      <c r="O103" s="1408"/>
      <c r="P103" s="1408"/>
      <c r="Q103" s="1409"/>
    </row>
    <row r="104" spans="2:17" ht="13.5">
      <c r="B104" s="271"/>
      <c r="C104" s="248"/>
      <c r="D104" s="340">
        <v>2</v>
      </c>
      <c r="E104" s="197" t="s">
        <v>271</v>
      </c>
      <c r="F104" s="244"/>
      <c r="H104" s="1407"/>
      <c r="I104" s="1408"/>
      <c r="J104" s="1408"/>
      <c r="K104" s="1408"/>
      <c r="L104" s="1408"/>
      <c r="M104" s="1407"/>
      <c r="N104" s="1408"/>
      <c r="O104" s="1408"/>
      <c r="P104" s="1408"/>
      <c r="Q104" s="1409"/>
    </row>
    <row r="105" spans="2:17" ht="13.5">
      <c r="B105" s="271"/>
      <c r="C105" s="248"/>
      <c r="D105" s="208">
        <v>3</v>
      </c>
      <c r="E105" s="198" t="s">
        <v>272</v>
      </c>
      <c r="F105" s="249"/>
      <c r="H105" s="1407"/>
      <c r="I105" s="1408"/>
      <c r="J105" s="1408"/>
      <c r="K105" s="1408"/>
      <c r="L105" s="1408"/>
      <c r="M105" s="1407"/>
      <c r="N105" s="1408"/>
      <c r="O105" s="1408"/>
      <c r="P105" s="1408"/>
      <c r="Q105" s="1409"/>
    </row>
    <row r="106" spans="2:17" ht="13.5">
      <c r="B106" s="271"/>
      <c r="C106" s="248"/>
      <c r="D106" s="340">
        <v>4</v>
      </c>
      <c r="E106" s="197" t="s">
        <v>273</v>
      </c>
      <c r="F106" s="244"/>
      <c r="H106" s="1407"/>
      <c r="I106" s="1408"/>
      <c r="J106" s="1408"/>
      <c r="K106" s="1408"/>
      <c r="L106" s="1408"/>
      <c r="M106" s="1407"/>
      <c r="N106" s="1408"/>
      <c r="O106" s="1408"/>
      <c r="P106" s="1408"/>
      <c r="Q106" s="1409"/>
    </row>
    <row r="107" spans="2:17" ht="13.5">
      <c r="B107" s="271"/>
      <c r="C107" s="248"/>
      <c r="D107" s="208">
        <v>5</v>
      </c>
      <c r="E107" s="198" t="s">
        <v>274</v>
      </c>
      <c r="F107" s="249"/>
      <c r="H107" s="1407"/>
      <c r="I107" s="1408"/>
      <c r="J107" s="1408"/>
      <c r="K107" s="1408"/>
      <c r="L107" s="1408"/>
      <c r="M107" s="1407"/>
      <c r="N107" s="1408"/>
      <c r="O107" s="1408"/>
      <c r="P107" s="1408"/>
      <c r="Q107" s="1409"/>
    </row>
    <row r="108" spans="2:17" ht="14.25" thickBot="1">
      <c r="B108" s="286"/>
      <c r="C108" s="342"/>
      <c r="D108" s="343">
        <v>6</v>
      </c>
      <c r="E108" s="288" t="s">
        <v>275</v>
      </c>
      <c r="F108" s="289"/>
      <c r="H108" s="1410"/>
      <c r="I108" s="1411"/>
      <c r="J108" s="1411"/>
      <c r="K108" s="1411"/>
      <c r="L108" s="1412"/>
      <c r="M108" s="1407"/>
      <c r="N108" s="1408"/>
      <c r="O108" s="1408"/>
      <c r="P108" s="1408"/>
      <c r="Q108" s="1409"/>
    </row>
    <row r="109" spans="2:17" ht="14.25" thickBot="1">
      <c r="B109" s="292" t="s">
        <v>435</v>
      </c>
      <c r="C109" s="347" t="s">
        <v>436</v>
      </c>
      <c r="D109" s="347"/>
      <c r="E109" s="347"/>
      <c r="F109" s="348"/>
      <c r="H109" s="1427"/>
      <c r="I109" s="1428"/>
      <c r="J109" s="1428"/>
      <c r="K109" s="1428"/>
      <c r="L109" s="1429"/>
      <c r="M109" s="1427"/>
      <c r="N109" s="1428"/>
      <c r="O109" s="1428"/>
      <c r="P109" s="1428"/>
      <c r="Q109" s="1429"/>
    </row>
    <row r="110" spans="2:17" ht="13.5">
      <c r="B110" s="179">
        <v>1</v>
      </c>
      <c r="C110" s="305" t="s">
        <v>276</v>
      </c>
      <c r="D110" s="223"/>
      <c r="E110" s="223"/>
      <c r="F110" s="183"/>
      <c r="H110" s="1444"/>
      <c r="I110" s="1447"/>
      <c r="J110" s="1447"/>
      <c r="K110" s="1447"/>
      <c r="L110" s="1447"/>
      <c r="M110" s="1444"/>
      <c r="N110" s="1445"/>
      <c r="O110" s="1445"/>
      <c r="P110" s="1445"/>
      <c r="Q110" s="1446"/>
    </row>
    <row r="111" spans="2:17" ht="13.5">
      <c r="B111" s="351">
        <v>2</v>
      </c>
      <c r="C111" s="352" t="s">
        <v>277</v>
      </c>
      <c r="D111" s="198"/>
      <c r="E111" s="198"/>
      <c r="F111" s="249"/>
      <c r="H111" s="1441"/>
      <c r="I111" s="1442"/>
      <c r="J111" s="1442"/>
      <c r="K111" s="1442"/>
      <c r="L111" s="1442"/>
      <c r="M111" s="1424"/>
      <c r="N111" s="1425"/>
      <c r="O111" s="1425"/>
      <c r="P111" s="1425"/>
      <c r="Q111" s="1426"/>
    </row>
    <row r="112" spans="2:17" ht="13.5">
      <c r="B112" s="316">
        <v>3</v>
      </c>
      <c r="C112" s="356" t="s">
        <v>278</v>
      </c>
      <c r="D112" s="209"/>
      <c r="E112" s="209"/>
      <c r="F112" s="282"/>
      <c r="H112" s="1433"/>
      <c r="I112" s="1434"/>
      <c r="J112" s="1434"/>
      <c r="K112" s="1434"/>
      <c r="L112" s="1435"/>
      <c r="M112" s="1433"/>
      <c r="N112" s="1434"/>
      <c r="O112" s="1434"/>
      <c r="P112" s="1434"/>
      <c r="Q112" s="1435"/>
    </row>
    <row r="113" spans="2:17" ht="13.5">
      <c r="B113" s="179"/>
      <c r="C113" s="357">
        <v>3.1</v>
      </c>
      <c r="D113" s="358" t="s">
        <v>279</v>
      </c>
      <c r="E113" s="359"/>
      <c r="F113" s="282"/>
      <c r="H113" s="1416"/>
      <c r="I113" s="1448"/>
      <c r="J113" s="1448"/>
      <c r="K113" s="1448"/>
      <c r="L113" s="1448"/>
      <c r="M113" s="1407"/>
      <c r="N113" s="1408"/>
      <c r="O113" s="1408"/>
      <c r="P113" s="1408"/>
      <c r="Q113" s="1409"/>
    </row>
    <row r="114" spans="2:17" ht="14.25" thickBot="1">
      <c r="B114" s="179"/>
      <c r="C114" s="360">
        <v>3.2</v>
      </c>
      <c r="D114" s="341" t="s">
        <v>280</v>
      </c>
      <c r="E114" s="361"/>
      <c r="F114" s="249"/>
      <c r="H114" s="1410"/>
      <c r="I114" s="1475"/>
      <c r="J114" s="1475"/>
      <c r="K114" s="1475"/>
      <c r="L114" s="1475"/>
      <c r="M114" s="1407"/>
      <c r="N114" s="1408"/>
      <c r="O114" s="1408"/>
      <c r="P114" s="1408"/>
      <c r="Q114" s="1409"/>
    </row>
    <row r="115" spans="2:17" ht="14.25" hidden="1" customHeight="1" thickBot="1">
      <c r="B115" s="363"/>
      <c r="C115" s="364"/>
      <c r="D115" s="365"/>
      <c r="E115" s="366"/>
      <c r="F115" s="367"/>
      <c r="H115" s="1010"/>
      <c r="I115" s="1011"/>
      <c r="J115" s="1011"/>
      <c r="K115" s="1011"/>
      <c r="L115" s="1012"/>
      <c r="M115" s="1010"/>
      <c r="N115" s="1011"/>
      <c r="O115" s="1011"/>
      <c r="P115" s="1011"/>
      <c r="Q115" s="1013"/>
    </row>
    <row r="116" spans="2:17" ht="15" thickBot="1">
      <c r="B116" s="372" t="s">
        <v>281</v>
      </c>
      <c r="C116" s="373"/>
      <c r="D116" s="373"/>
      <c r="E116" s="373"/>
      <c r="F116" s="374"/>
      <c r="H116" s="1479"/>
      <c r="I116" s="1480"/>
      <c r="J116" s="1480"/>
      <c r="K116" s="1480"/>
      <c r="L116" s="1481"/>
      <c r="M116" s="1479"/>
      <c r="N116" s="1480"/>
      <c r="O116" s="1480"/>
      <c r="P116" s="1480"/>
      <c r="Q116" s="1481"/>
    </row>
    <row r="117" spans="2:17" ht="14.25" thickBot="1">
      <c r="B117" s="383" t="s">
        <v>282</v>
      </c>
      <c r="C117" s="168" t="s">
        <v>283</v>
      </c>
      <c r="D117" s="168"/>
      <c r="E117" s="168"/>
      <c r="F117" s="384"/>
      <c r="H117" s="1476"/>
      <c r="I117" s="1477"/>
      <c r="J117" s="1477"/>
      <c r="K117" s="1477"/>
      <c r="L117" s="1478"/>
      <c r="M117" s="1476"/>
      <c r="N117" s="1477"/>
      <c r="O117" s="1477"/>
      <c r="P117" s="1477"/>
      <c r="Q117" s="1478"/>
    </row>
    <row r="118" spans="2:17" ht="13.5">
      <c r="B118" s="179">
        <v>1</v>
      </c>
      <c r="C118" s="181" t="s">
        <v>534</v>
      </c>
      <c r="D118" s="181"/>
      <c r="E118" s="181"/>
      <c r="F118" s="386"/>
      <c r="H118" s="1441"/>
      <c r="I118" s="1442"/>
      <c r="J118" s="1442"/>
      <c r="K118" s="1442"/>
      <c r="L118" s="1442"/>
      <c r="M118" s="1407"/>
      <c r="N118" s="1408"/>
      <c r="O118" s="1408"/>
      <c r="P118" s="1408"/>
      <c r="Q118" s="1409"/>
    </row>
    <row r="119" spans="2:17" ht="13.5">
      <c r="B119" s="388">
        <v>2</v>
      </c>
      <c r="C119" s="232" t="s">
        <v>284</v>
      </c>
      <c r="D119" s="232"/>
      <c r="E119" s="232"/>
      <c r="F119" s="389"/>
      <c r="H119" s="1438"/>
      <c r="I119" s="1439"/>
      <c r="J119" s="1439"/>
      <c r="K119" s="1439"/>
      <c r="L119" s="1440"/>
      <c r="M119" s="1438"/>
      <c r="N119" s="1439"/>
      <c r="O119" s="1439"/>
      <c r="P119" s="1439"/>
      <c r="Q119" s="1440"/>
    </row>
    <row r="120" spans="2:17" ht="14.25" hidden="1" customHeight="1" thickBot="1">
      <c r="B120" s="392"/>
      <c r="C120" s="230"/>
      <c r="D120" s="232"/>
      <c r="E120" s="232"/>
      <c r="F120" s="389"/>
      <c r="H120" s="1014"/>
      <c r="I120" s="1016"/>
      <c r="J120" s="1016"/>
      <c r="K120" s="1016"/>
      <c r="L120" s="1016"/>
      <c r="M120" s="1014"/>
      <c r="N120" s="1016"/>
      <c r="O120" s="1016"/>
      <c r="P120" s="1016"/>
      <c r="Q120" s="1017"/>
    </row>
    <row r="121" spans="2:17" ht="14.25" hidden="1" customHeight="1" thickBot="1">
      <c r="B121" s="392"/>
      <c r="C121" s="230"/>
      <c r="D121" s="341" t="s">
        <v>709</v>
      </c>
      <c r="E121" s="232"/>
      <c r="F121" s="389"/>
      <c r="H121" s="1014"/>
      <c r="I121" s="1016"/>
      <c r="J121" s="1016"/>
      <c r="K121" s="1016"/>
      <c r="L121" s="1016"/>
      <c r="M121" s="1014"/>
      <c r="N121" s="1016"/>
      <c r="O121" s="1016"/>
      <c r="P121" s="1016"/>
      <c r="Q121" s="1017"/>
    </row>
    <row r="122" spans="2:17" ht="14.25" hidden="1" customHeight="1" thickBot="1">
      <c r="B122" s="392"/>
      <c r="C122" s="394"/>
      <c r="D122" s="341"/>
      <c r="E122" s="232"/>
      <c r="F122" s="389"/>
      <c r="H122" s="1416"/>
      <c r="I122" s="1448"/>
      <c r="J122" s="1448"/>
      <c r="K122" s="1448"/>
      <c r="L122" s="1448"/>
      <c r="M122" s="1407"/>
      <c r="N122" s="1408"/>
      <c r="O122" s="1408"/>
      <c r="P122" s="1408"/>
      <c r="Q122" s="1409"/>
    </row>
    <row r="123" spans="2:17" ht="14.25" hidden="1" customHeight="1" thickBot="1">
      <c r="B123" s="396"/>
      <c r="C123" s="394"/>
      <c r="D123" s="341"/>
      <c r="E123" s="232"/>
      <c r="F123" s="389"/>
      <c r="H123" s="1421"/>
      <c r="I123" s="1471"/>
      <c r="J123" s="1471"/>
      <c r="K123" s="1471"/>
      <c r="L123" s="1471"/>
      <c r="M123" s="1421"/>
      <c r="N123" s="1422"/>
      <c r="O123" s="1422"/>
      <c r="P123" s="1422"/>
      <c r="Q123" s="1423"/>
    </row>
    <row r="124" spans="2:17" ht="13.5">
      <c r="B124" s="388">
        <v>3</v>
      </c>
      <c r="C124" s="232" t="s">
        <v>289</v>
      </c>
      <c r="D124" s="232"/>
      <c r="E124" s="232"/>
      <c r="F124" s="389"/>
      <c r="H124" s="1438"/>
      <c r="I124" s="1439"/>
      <c r="J124" s="1439"/>
      <c r="K124" s="1439"/>
      <c r="L124" s="1440"/>
      <c r="M124" s="1438"/>
      <c r="N124" s="1439"/>
      <c r="O124" s="1439"/>
      <c r="P124" s="1439"/>
      <c r="Q124" s="1440"/>
    </row>
    <row r="125" spans="2:17" ht="13.5">
      <c r="B125" s="392"/>
      <c r="C125" s="646"/>
      <c r="D125" s="341" t="s">
        <v>711</v>
      </c>
      <c r="E125" s="232"/>
      <c r="F125" s="647"/>
      <c r="H125" s="1416"/>
      <c r="I125" s="1448"/>
      <c r="J125" s="1448"/>
      <c r="K125" s="1448"/>
      <c r="L125" s="1448"/>
      <c r="M125" s="1407"/>
      <c r="N125" s="1408"/>
      <c r="O125" s="1408"/>
      <c r="P125" s="1408"/>
      <c r="Q125" s="1409"/>
    </row>
    <row r="126" spans="2:17" ht="13.5">
      <c r="B126" s="392"/>
      <c r="C126" s="646"/>
      <c r="D126" s="341" t="s">
        <v>712</v>
      </c>
      <c r="E126" s="232"/>
      <c r="F126" s="647"/>
      <c r="H126" s="1418"/>
      <c r="I126" s="1419"/>
      <c r="J126" s="1419"/>
      <c r="K126" s="1419"/>
      <c r="L126" s="1420"/>
      <c r="M126" s="1418"/>
      <c r="N126" s="1419"/>
      <c r="O126" s="1419"/>
      <c r="P126" s="1419"/>
      <c r="Q126" s="1420"/>
    </row>
    <row r="127" spans="2:17" ht="14.25" hidden="1" customHeight="1" thickBot="1">
      <c r="B127" s="400"/>
      <c r="C127" s="401">
        <v>3.1</v>
      </c>
      <c r="D127" s="398" t="s">
        <v>290</v>
      </c>
      <c r="E127" s="275"/>
      <c r="F127" s="276"/>
      <c r="H127" s="1441"/>
      <c r="I127" s="1472"/>
      <c r="J127" s="1472"/>
      <c r="K127" s="1472"/>
      <c r="L127" s="1442"/>
      <c r="M127" s="1441"/>
      <c r="N127" s="1442"/>
      <c r="O127" s="1442"/>
      <c r="P127" s="1442"/>
      <c r="Q127" s="1443"/>
    </row>
    <row r="128" spans="2:17" ht="14.25" hidden="1" customHeight="1" thickBot="1">
      <c r="B128" s="400"/>
      <c r="C128" s="401">
        <v>3.2</v>
      </c>
      <c r="D128" s="398" t="s">
        <v>291</v>
      </c>
      <c r="E128" s="275"/>
      <c r="F128" s="276"/>
      <c r="H128" s="1441"/>
      <c r="I128" s="1472"/>
      <c r="J128" s="1472"/>
      <c r="K128" s="1472"/>
      <c r="L128" s="1442"/>
      <c r="M128" s="1441"/>
      <c r="N128" s="1442"/>
      <c r="O128" s="1442"/>
      <c r="P128" s="1442"/>
      <c r="Q128" s="1443"/>
    </row>
    <row r="129" spans="2:17" ht="14.25" hidden="1" customHeight="1" thickBot="1">
      <c r="B129" s="400"/>
      <c r="C129" s="401">
        <v>3.3</v>
      </c>
      <c r="D129" s="398" t="s">
        <v>292</v>
      </c>
      <c r="E129" s="275"/>
      <c r="F129" s="276"/>
      <c r="H129" s="1441"/>
      <c r="I129" s="1472"/>
      <c r="J129" s="1472"/>
      <c r="K129" s="1472"/>
      <c r="L129" s="1442"/>
      <c r="M129" s="1441"/>
      <c r="N129" s="1442"/>
      <c r="O129" s="1442"/>
      <c r="P129" s="1442"/>
      <c r="Q129" s="1443"/>
    </row>
    <row r="130" spans="2:17" ht="14.25" hidden="1" customHeight="1" thickBot="1">
      <c r="B130" s="400"/>
      <c r="C130" s="401">
        <v>3.4</v>
      </c>
      <c r="D130" s="398" t="s">
        <v>293</v>
      </c>
      <c r="E130" s="275"/>
      <c r="F130" s="276"/>
      <c r="H130" s="1441"/>
      <c r="I130" s="1472"/>
      <c r="J130" s="1472"/>
      <c r="K130" s="1472"/>
      <c r="L130" s="1442"/>
      <c r="M130" s="1441"/>
      <c r="N130" s="1442"/>
      <c r="O130" s="1442"/>
      <c r="P130" s="1442"/>
      <c r="Q130" s="1443"/>
    </row>
    <row r="131" spans="2:17" ht="14.25" hidden="1" customHeight="1" thickBot="1">
      <c r="B131" s="400"/>
      <c r="C131" s="401">
        <v>3.5</v>
      </c>
      <c r="D131" s="398" t="s">
        <v>294</v>
      </c>
      <c r="E131" s="275"/>
      <c r="F131" s="276"/>
      <c r="H131" s="1441"/>
      <c r="I131" s="1472"/>
      <c r="J131" s="1472"/>
      <c r="K131" s="1472"/>
      <c r="L131" s="1442"/>
      <c r="M131" s="1441"/>
      <c r="N131" s="1442"/>
      <c r="O131" s="1442"/>
      <c r="P131" s="1442"/>
      <c r="Q131" s="1443"/>
    </row>
    <row r="132" spans="2:17" ht="14.25" hidden="1" customHeight="1" thickBot="1">
      <c r="B132" s="403"/>
      <c r="C132" s="401">
        <v>3.6</v>
      </c>
      <c r="D132" s="398" t="s">
        <v>438</v>
      </c>
      <c r="E132" s="275"/>
      <c r="F132" s="276"/>
      <c r="H132" s="1441"/>
      <c r="I132" s="1472"/>
      <c r="J132" s="1472"/>
      <c r="K132" s="1472"/>
      <c r="L132" s="1442"/>
      <c r="M132" s="1441"/>
      <c r="N132" s="1442"/>
      <c r="O132" s="1442"/>
      <c r="P132" s="1442"/>
      <c r="Q132" s="1443"/>
    </row>
    <row r="133" spans="2:17" ht="13.5">
      <c r="B133" s="388">
        <v>4</v>
      </c>
      <c r="C133" s="232" t="s">
        <v>295</v>
      </c>
      <c r="D133" s="181"/>
      <c r="E133" s="181"/>
      <c r="F133" s="183"/>
      <c r="H133" s="1433"/>
      <c r="I133" s="1434"/>
      <c r="J133" s="1434"/>
      <c r="K133" s="1434"/>
      <c r="L133" s="1435"/>
      <c r="M133" s="1433"/>
      <c r="N133" s="1434"/>
      <c r="O133" s="1434"/>
      <c r="P133" s="1434"/>
      <c r="Q133" s="1435"/>
    </row>
    <row r="134" spans="2:17" ht="13.5">
      <c r="B134" s="271"/>
      <c r="C134" s="222"/>
      <c r="D134" s="242" t="s">
        <v>244</v>
      </c>
      <c r="E134" s="197"/>
      <c r="F134" s="244"/>
      <c r="H134" s="1416"/>
      <c r="I134" s="1417"/>
      <c r="J134" s="1417"/>
      <c r="K134" s="1417"/>
      <c r="L134" s="1417"/>
      <c r="M134" s="1407"/>
      <c r="N134" s="1408"/>
      <c r="O134" s="1408"/>
      <c r="P134" s="1408"/>
      <c r="Q134" s="1409"/>
    </row>
    <row r="135" spans="2:17" ht="13.5">
      <c r="B135" s="271"/>
      <c r="C135" s="411"/>
      <c r="D135" s="208">
        <v>4.0999999999999996</v>
      </c>
      <c r="E135" s="198" t="s">
        <v>237</v>
      </c>
      <c r="F135" s="249"/>
      <c r="H135" s="1407"/>
      <c r="I135" s="1408"/>
      <c r="J135" s="1408"/>
      <c r="K135" s="1408"/>
      <c r="L135" s="1408"/>
      <c r="M135" s="1407"/>
      <c r="N135" s="1408"/>
      <c r="O135" s="1408"/>
      <c r="P135" s="1408"/>
      <c r="Q135" s="1409"/>
    </row>
    <row r="136" spans="2:17" ht="13.5">
      <c r="B136" s="271"/>
      <c r="C136" s="412"/>
      <c r="D136" s="208">
        <v>4.2</v>
      </c>
      <c r="E136" s="198" t="s">
        <v>242</v>
      </c>
      <c r="F136" s="249"/>
      <c r="H136" s="1418"/>
      <c r="I136" s="1419"/>
      <c r="J136" s="1419"/>
      <c r="K136" s="1419"/>
      <c r="L136" s="1420"/>
      <c r="M136" s="1418"/>
      <c r="N136" s="1419"/>
      <c r="O136" s="1419"/>
      <c r="P136" s="1419"/>
      <c r="Q136" s="1420"/>
    </row>
    <row r="137" spans="2:17" ht="13.5">
      <c r="B137" s="271"/>
      <c r="C137" s="222"/>
      <c r="D137" s="242" t="s">
        <v>245</v>
      </c>
      <c r="E137" s="197"/>
      <c r="F137" s="244"/>
      <c r="H137" s="1416"/>
      <c r="I137" s="1417"/>
      <c r="J137" s="1417"/>
      <c r="K137" s="1417"/>
      <c r="L137" s="1417"/>
      <c r="M137" s="1407"/>
      <c r="N137" s="1408"/>
      <c r="O137" s="1408"/>
      <c r="P137" s="1408"/>
      <c r="Q137" s="1409"/>
    </row>
    <row r="138" spans="2:17" ht="13.5">
      <c r="B138" s="271"/>
      <c r="C138" s="411"/>
      <c r="D138" s="208">
        <v>4.0999999999999996</v>
      </c>
      <c r="E138" s="198" t="s">
        <v>237</v>
      </c>
      <c r="F138" s="249"/>
      <c r="H138" s="1407"/>
      <c r="I138" s="1408"/>
      <c r="J138" s="1408"/>
      <c r="K138" s="1408"/>
      <c r="L138" s="1408"/>
      <c r="M138" s="1407"/>
      <c r="N138" s="1408"/>
      <c r="O138" s="1408"/>
      <c r="P138" s="1408"/>
      <c r="Q138" s="1409"/>
    </row>
    <row r="139" spans="2:17" ht="14.25" thickBot="1">
      <c r="B139" s="323"/>
      <c r="C139" s="412"/>
      <c r="D139" s="208">
        <v>4.2</v>
      </c>
      <c r="E139" s="198" t="s">
        <v>242</v>
      </c>
      <c r="F139" s="249"/>
      <c r="H139" s="1418"/>
      <c r="I139" s="1419"/>
      <c r="J139" s="1419"/>
      <c r="K139" s="1419"/>
      <c r="L139" s="1420"/>
      <c r="M139" s="1418"/>
      <c r="N139" s="1419"/>
      <c r="O139" s="1419"/>
      <c r="P139" s="1419"/>
      <c r="Q139" s="1420"/>
    </row>
    <row r="140" spans="2:17" ht="14.25" thickBot="1">
      <c r="B140" s="292" t="s">
        <v>440</v>
      </c>
      <c r="C140" s="347" t="s">
        <v>441</v>
      </c>
      <c r="D140" s="347"/>
      <c r="E140" s="347"/>
      <c r="F140" s="348"/>
      <c r="H140" s="1427"/>
      <c r="I140" s="1428"/>
      <c r="J140" s="1428"/>
      <c r="K140" s="1428"/>
      <c r="L140" s="1429"/>
      <c r="M140" s="1427"/>
      <c r="N140" s="1428"/>
      <c r="O140" s="1428"/>
      <c r="P140" s="1428"/>
      <c r="Q140" s="1429"/>
    </row>
    <row r="141" spans="2:17" ht="13.5">
      <c r="B141" s="405">
        <v>1</v>
      </c>
      <c r="C141" s="181" t="s">
        <v>297</v>
      </c>
      <c r="D141" s="181"/>
      <c r="E141" s="181"/>
      <c r="F141" s="183"/>
      <c r="H141" s="1430"/>
      <c r="I141" s="1431"/>
      <c r="J141" s="1431"/>
      <c r="K141" s="1431"/>
      <c r="L141" s="1432"/>
      <c r="M141" s="1430"/>
      <c r="N141" s="1431"/>
      <c r="O141" s="1431"/>
      <c r="P141" s="1431"/>
      <c r="Q141" s="1432"/>
    </row>
    <row r="142" spans="2:17" ht="13.5">
      <c r="B142" s="271"/>
      <c r="C142" s="230">
        <v>1.1000000000000001</v>
      </c>
      <c r="D142" s="198" t="s">
        <v>298</v>
      </c>
      <c r="E142" s="198"/>
      <c r="F142" s="249"/>
      <c r="H142" s="1416"/>
      <c r="I142" s="1448"/>
      <c r="J142" s="1448"/>
      <c r="K142" s="1448"/>
      <c r="L142" s="1448"/>
      <c r="M142" s="1407"/>
      <c r="N142" s="1408"/>
      <c r="O142" s="1408"/>
      <c r="P142" s="1408"/>
      <c r="Q142" s="1409"/>
    </row>
    <row r="143" spans="2:17" ht="13.5">
      <c r="B143" s="271"/>
      <c r="C143" s="409">
        <v>1.2</v>
      </c>
      <c r="D143" s="242" t="s">
        <v>299</v>
      </c>
      <c r="E143" s="197"/>
      <c r="F143" s="244"/>
      <c r="H143" s="1407"/>
      <c r="I143" s="1436"/>
      <c r="J143" s="1436"/>
      <c r="K143" s="1436"/>
      <c r="L143" s="1436"/>
      <c r="M143" s="1407"/>
      <c r="N143" s="1436"/>
      <c r="O143" s="1436"/>
      <c r="P143" s="1436"/>
      <c r="Q143" s="1437"/>
    </row>
    <row r="144" spans="2:17" ht="13.5">
      <c r="B144" s="271"/>
      <c r="C144" s="411"/>
      <c r="D144" s="208">
        <v>1</v>
      </c>
      <c r="E144" s="198" t="s">
        <v>300</v>
      </c>
      <c r="F144" s="249"/>
      <c r="H144" s="1407"/>
      <c r="I144" s="1436"/>
      <c r="J144" s="1436"/>
      <c r="K144" s="1436"/>
      <c r="L144" s="1436"/>
      <c r="M144" s="1407"/>
      <c r="N144" s="1408"/>
      <c r="O144" s="1408"/>
      <c r="P144" s="1408"/>
      <c r="Q144" s="1409"/>
    </row>
    <row r="145" spans="2:17" ht="13.5">
      <c r="B145" s="323"/>
      <c r="C145" s="412"/>
      <c r="D145" s="208">
        <v>2</v>
      </c>
      <c r="E145" s="1306" t="s">
        <v>301</v>
      </c>
      <c r="F145" s="1307"/>
      <c r="H145" s="1421"/>
      <c r="I145" s="1471"/>
      <c r="J145" s="1471"/>
      <c r="K145" s="1471"/>
      <c r="L145" s="1471"/>
      <c r="M145" s="1407"/>
      <c r="N145" s="1408"/>
      <c r="O145" s="1408"/>
      <c r="P145" s="1408"/>
      <c r="Q145" s="1409"/>
    </row>
    <row r="146" spans="2:17" ht="13.5">
      <c r="B146" s="388">
        <v>2</v>
      </c>
      <c r="C146" s="756" t="s">
        <v>302</v>
      </c>
      <c r="D146" s="756"/>
      <c r="E146" s="756"/>
      <c r="F146" s="244"/>
      <c r="H146" s="1433"/>
      <c r="I146" s="1434"/>
      <c r="J146" s="1434"/>
      <c r="K146" s="1434"/>
      <c r="L146" s="1435"/>
      <c r="M146" s="1433"/>
      <c r="N146" s="1434"/>
      <c r="O146" s="1434"/>
      <c r="P146" s="1434"/>
      <c r="Q146" s="1435"/>
    </row>
    <row r="147" spans="2:17" ht="13.5">
      <c r="B147" s="392"/>
      <c r="C147" s="230">
        <v>2.1</v>
      </c>
      <c r="D147" s="341" t="s">
        <v>303</v>
      </c>
      <c r="E147" s="198"/>
      <c r="F147" s="249"/>
      <c r="H147" s="1416"/>
      <c r="I147" s="1417"/>
      <c r="J147" s="1417"/>
      <c r="K147" s="1417"/>
      <c r="L147" s="1417"/>
      <c r="M147" s="1407"/>
      <c r="N147" s="1408"/>
      <c r="O147" s="1408"/>
      <c r="P147" s="1408"/>
      <c r="Q147" s="1409"/>
    </row>
    <row r="148" spans="2:17" ht="13.5">
      <c r="B148" s="278"/>
      <c r="C148" s="230">
        <v>2.2000000000000002</v>
      </c>
      <c r="D148" s="341" t="s">
        <v>304</v>
      </c>
      <c r="E148" s="198"/>
      <c r="F148" s="249"/>
      <c r="H148" s="1407"/>
      <c r="I148" s="1408"/>
      <c r="J148" s="1408"/>
      <c r="K148" s="1408"/>
      <c r="L148" s="1408"/>
      <c r="M148" s="1407"/>
      <c r="N148" s="1408"/>
      <c r="O148" s="1408"/>
      <c r="P148" s="1408"/>
      <c r="Q148" s="1409"/>
    </row>
    <row r="149" spans="2:17" ht="13.5">
      <c r="B149" s="271"/>
      <c r="C149" s="230">
        <v>2.2999999999999998</v>
      </c>
      <c r="D149" s="198" t="s">
        <v>305</v>
      </c>
      <c r="E149" s="198"/>
      <c r="F149" s="249"/>
      <c r="H149" s="1407"/>
      <c r="I149" s="1408"/>
      <c r="J149" s="1408"/>
      <c r="K149" s="1408"/>
      <c r="L149" s="1408"/>
      <c r="M149" s="1407"/>
      <c r="N149" s="1408"/>
      <c r="O149" s="1408"/>
      <c r="P149" s="1408"/>
      <c r="Q149" s="1409"/>
    </row>
    <row r="150" spans="2:17" ht="13.5">
      <c r="B150" s="271"/>
      <c r="C150" s="230">
        <v>2.4</v>
      </c>
      <c r="D150" s="1308" t="s">
        <v>6</v>
      </c>
      <c r="E150" s="1309"/>
      <c r="F150" s="1307"/>
      <c r="H150" s="1407"/>
      <c r="I150" s="1408"/>
      <c r="J150" s="1408"/>
      <c r="K150" s="1408"/>
      <c r="L150" s="1408"/>
      <c r="M150" s="1407"/>
      <c r="N150" s="1408"/>
      <c r="O150" s="1408"/>
      <c r="P150" s="1408"/>
      <c r="Q150" s="1409"/>
    </row>
    <row r="151" spans="2:17" ht="13.5">
      <c r="B151" s="278"/>
      <c r="C151" s="230">
        <v>2.5</v>
      </c>
      <c r="D151" s="341" t="s">
        <v>306</v>
      </c>
      <c r="E151" s="198"/>
      <c r="F151" s="249"/>
      <c r="H151" s="1407"/>
      <c r="I151" s="1408"/>
      <c r="J151" s="1408"/>
      <c r="K151" s="1408"/>
      <c r="L151" s="1408"/>
      <c r="M151" s="1407"/>
      <c r="N151" s="1408"/>
      <c r="O151" s="1408"/>
      <c r="P151" s="1408"/>
      <c r="Q151" s="1409"/>
    </row>
    <row r="152" spans="2:17" ht="13.5">
      <c r="B152" s="416"/>
      <c r="C152" s="230">
        <v>2.6</v>
      </c>
      <c r="D152" s="341" t="s">
        <v>307</v>
      </c>
      <c r="E152" s="198"/>
      <c r="F152" s="249"/>
      <c r="H152" s="1421"/>
      <c r="I152" s="1422"/>
      <c r="J152" s="1422"/>
      <c r="K152" s="1422"/>
      <c r="L152" s="1422"/>
      <c r="M152" s="1407"/>
      <c r="N152" s="1408"/>
      <c r="O152" s="1408"/>
      <c r="P152" s="1408"/>
      <c r="Q152" s="1409"/>
    </row>
    <row r="153" spans="2:17" ht="13.5">
      <c r="B153" s="388">
        <v>3</v>
      </c>
      <c r="C153" s="756" t="s">
        <v>308</v>
      </c>
      <c r="D153" s="341"/>
      <c r="E153" s="198"/>
      <c r="F153" s="249"/>
      <c r="H153" s="1433"/>
      <c r="I153" s="1434"/>
      <c r="J153" s="1434"/>
      <c r="K153" s="1434"/>
      <c r="L153" s="1435"/>
      <c r="M153" s="1433"/>
      <c r="N153" s="1434"/>
      <c r="O153" s="1434"/>
      <c r="P153" s="1434"/>
      <c r="Q153" s="1435"/>
    </row>
    <row r="154" spans="2:17" ht="13.5">
      <c r="B154" s="278"/>
      <c r="C154" s="230">
        <v>3.1</v>
      </c>
      <c r="D154" s="341" t="s">
        <v>309</v>
      </c>
      <c r="E154" s="198"/>
      <c r="F154" s="249"/>
      <c r="H154" s="1416"/>
      <c r="I154" s="1417"/>
      <c r="J154" s="1417"/>
      <c r="K154" s="1417"/>
      <c r="L154" s="1417"/>
      <c r="M154" s="1407"/>
      <c r="N154" s="1408"/>
      <c r="O154" s="1408"/>
      <c r="P154" s="1408"/>
      <c r="Q154" s="1409"/>
    </row>
    <row r="155" spans="2:17" ht="13.5">
      <c r="B155" s="278"/>
      <c r="C155" s="196">
        <v>3.2</v>
      </c>
      <c r="D155" s="341" t="s">
        <v>310</v>
      </c>
      <c r="E155" s="197"/>
      <c r="F155" s="244"/>
      <c r="H155" s="1468"/>
      <c r="I155" s="1469"/>
      <c r="J155" s="1469"/>
      <c r="K155" s="1469"/>
      <c r="L155" s="1470"/>
      <c r="M155" s="1468"/>
      <c r="N155" s="1469"/>
      <c r="O155" s="1469"/>
      <c r="P155" s="1469"/>
      <c r="Q155" s="1470"/>
    </row>
    <row r="156" spans="2:17" ht="13.5">
      <c r="B156" s="278"/>
      <c r="C156" s="207"/>
      <c r="D156" s="208">
        <v>1</v>
      </c>
      <c r="E156" s="198" t="s">
        <v>24</v>
      </c>
      <c r="F156" s="249"/>
      <c r="H156" s="1468"/>
      <c r="I156" s="1469"/>
      <c r="J156" s="1469"/>
      <c r="K156" s="1469"/>
      <c r="L156" s="1470"/>
      <c r="M156" s="1407"/>
      <c r="N156" s="1408"/>
      <c r="O156" s="1408"/>
      <c r="P156" s="1408"/>
      <c r="Q156" s="1409"/>
    </row>
    <row r="157" spans="2:17" ht="13.5">
      <c r="B157" s="278"/>
      <c r="C157" s="207"/>
      <c r="D157" s="208">
        <v>2</v>
      </c>
      <c r="E157" s="198" t="s">
        <v>25</v>
      </c>
      <c r="F157" s="249"/>
      <c r="H157" s="1468"/>
      <c r="I157" s="1469"/>
      <c r="J157" s="1469"/>
      <c r="K157" s="1469"/>
      <c r="L157" s="1470"/>
      <c r="M157" s="1407"/>
      <c r="N157" s="1408"/>
      <c r="O157" s="1408"/>
      <c r="P157" s="1408"/>
      <c r="Q157" s="1409"/>
    </row>
    <row r="158" spans="2:17" ht="14.25" thickBot="1">
      <c r="B158" s="423"/>
      <c r="C158" s="287"/>
      <c r="D158" s="343">
        <v>3</v>
      </c>
      <c r="E158" s="288" t="s">
        <v>26</v>
      </c>
      <c r="F158" s="289"/>
      <c r="H158" s="1410"/>
      <c r="I158" s="1411"/>
      <c r="J158" s="1411"/>
      <c r="K158" s="1411"/>
      <c r="L158" s="1411"/>
      <c r="M158" s="1407"/>
      <c r="N158" s="1408"/>
      <c r="O158" s="1408"/>
      <c r="P158" s="1408"/>
      <c r="Q158" s="1409"/>
    </row>
    <row r="159" spans="2:17" ht="14.25" thickBot="1">
      <c r="B159" s="292" t="s">
        <v>442</v>
      </c>
      <c r="C159" s="347" t="s">
        <v>443</v>
      </c>
      <c r="D159" s="347"/>
      <c r="E159" s="347"/>
      <c r="F159" s="348"/>
      <c r="H159" s="1427"/>
      <c r="I159" s="1428"/>
      <c r="J159" s="1428"/>
      <c r="K159" s="1428"/>
      <c r="L159" s="1429"/>
      <c r="M159" s="1427"/>
      <c r="N159" s="1428"/>
      <c r="O159" s="1428"/>
      <c r="P159" s="1428"/>
      <c r="Q159" s="1429"/>
    </row>
    <row r="160" spans="2:17" ht="13.5">
      <c r="B160" s="425">
        <v>1</v>
      </c>
      <c r="C160" s="181" t="s">
        <v>138</v>
      </c>
      <c r="D160" s="356"/>
      <c r="E160" s="356"/>
      <c r="F160" s="282"/>
      <c r="H160" s="1441"/>
      <c r="I160" s="1474"/>
      <c r="J160" s="1474"/>
      <c r="K160" s="1474"/>
      <c r="L160" s="1474"/>
      <c r="M160" s="1407"/>
      <c r="N160" s="1408"/>
      <c r="O160" s="1408"/>
      <c r="P160" s="1408"/>
      <c r="Q160" s="1409"/>
    </row>
    <row r="161" spans="2:17" ht="13.5">
      <c r="B161" s="426">
        <v>2</v>
      </c>
      <c r="C161" s="232" t="s">
        <v>139</v>
      </c>
      <c r="D161" s="232"/>
      <c r="E161" s="232"/>
      <c r="F161" s="249"/>
      <c r="H161" s="1438"/>
      <c r="I161" s="1439"/>
      <c r="J161" s="1439"/>
      <c r="K161" s="1439"/>
      <c r="L161" s="1440"/>
      <c r="M161" s="1438"/>
      <c r="N161" s="1439"/>
      <c r="O161" s="1439"/>
      <c r="P161" s="1439"/>
      <c r="Q161" s="1440"/>
    </row>
    <row r="162" spans="2:17" ht="13.5">
      <c r="B162" s="425"/>
      <c r="C162" s="230">
        <v>2.1</v>
      </c>
      <c r="D162" s="358" t="s">
        <v>140</v>
      </c>
      <c r="E162" s="356"/>
      <c r="F162" s="282"/>
      <c r="H162" s="1416"/>
      <c r="I162" s="1417"/>
      <c r="J162" s="1417"/>
      <c r="K162" s="1417"/>
      <c r="L162" s="1417"/>
      <c r="M162" s="1407"/>
      <c r="N162" s="1408"/>
      <c r="O162" s="1408"/>
      <c r="P162" s="1408"/>
      <c r="Q162" s="1409"/>
    </row>
    <row r="163" spans="2:17" ht="13.5">
      <c r="B163" s="425"/>
      <c r="C163" s="230">
        <v>2.2000000000000002</v>
      </c>
      <c r="D163" s="358" t="s">
        <v>444</v>
      </c>
      <c r="E163" s="232"/>
      <c r="F163" s="249"/>
      <c r="H163" s="1407"/>
      <c r="I163" s="1408"/>
      <c r="J163" s="1408"/>
      <c r="K163" s="1408"/>
      <c r="L163" s="1408"/>
      <c r="M163" s="1407"/>
      <c r="N163" s="1408"/>
      <c r="O163" s="1408"/>
      <c r="P163" s="1408"/>
      <c r="Q163" s="1409"/>
    </row>
    <row r="164" spans="2:17" ht="13.5">
      <c r="B164" s="425"/>
      <c r="C164" s="222">
        <v>2.2999999999999998</v>
      </c>
      <c r="D164" s="432" t="s">
        <v>141</v>
      </c>
      <c r="E164" s="181"/>
      <c r="F164" s="183"/>
      <c r="H164" s="1407"/>
      <c r="I164" s="1408"/>
      <c r="J164" s="1408"/>
      <c r="K164" s="1408"/>
      <c r="L164" s="1408"/>
      <c r="M164" s="1407"/>
      <c r="N164" s="1408"/>
      <c r="O164" s="1408"/>
      <c r="P164" s="1408"/>
      <c r="Q164" s="1409"/>
    </row>
    <row r="165" spans="2:17" ht="13.5">
      <c r="B165" s="425"/>
      <c r="C165" s="248"/>
      <c r="D165" s="208">
        <v>1</v>
      </c>
      <c r="E165" s="341" t="s">
        <v>445</v>
      </c>
      <c r="F165" s="249"/>
      <c r="H165" s="1407"/>
      <c r="I165" s="1408"/>
      <c r="J165" s="1408"/>
      <c r="K165" s="1408"/>
      <c r="L165" s="1408"/>
      <c r="M165" s="1407"/>
      <c r="N165" s="1408"/>
      <c r="O165" s="1408"/>
      <c r="P165" s="1408"/>
      <c r="Q165" s="1409"/>
    </row>
    <row r="166" spans="2:17" ht="13.5">
      <c r="B166" s="425"/>
      <c r="C166" s="248"/>
      <c r="D166" s="340">
        <v>2</v>
      </c>
      <c r="E166" s="341" t="s">
        <v>446</v>
      </c>
      <c r="F166" s="249"/>
      <c r="H166" s="1407"/>
      <c r="I166" s="1408"/>
      <c r="J166" s="1408"/>
      <c r="K166" s="1408"/>
      <c r="L166" s="1408"/>
      <c r="M166" s="1407"/>
      <c r="N166" s="1408"/>
      <c r="O166" s="1408"/>
      <c r="P166" s="1408"/>
      <c r="Q166" s="1409"/>
    </row>
    <row r="167" spans="2:17" ht="13.5">
      <c r="B167" s="425"/>
      <c r="C167" s="248"/>
      <c r="D167" s="208">
        <v>3</v>
      </c>
      <c r="E167" s="341" t="s">
        <v>142</v>
      </c>
      <c r="F167" s="249"/>
      <c r="H167" s="1407"/>
      <c r="I167" s="1408"/>
      <c r="J167" s="1408"/>
      <c r="K167" s="1408"/>
      <c r="L167" s="1408"/>
      <c r="M167" s="1407"/>
      <c r="N167" s="1408"/>
      <c r="O167" s="1408"/>
      <c r="P167" s="1408"/>
      <c r="Q167" s="1409"/>
    </row>
    <row r="168" spans="2:17" ht="13.5">
      <c r="B168" s="435"/>
      <c r="C168" s="270"/>
      <c r="D168" s="208">
        <v>4</v>
      </c>
      <c r="E168" s="341" t="s">
        <v>230</v>
      </c>
      <c r="F168" s="249"/>
      <c r="H168" s="1421"/>
      <c r="I168" s="1422"/>
      <c r="J168" s="1422"/>
      <c r="K168" s="1422"/>
      <c r="L168" s="1422"/>
      <c r="M168" s="1407"/>
      <c r="N168" s="1408"/>
      <c r="O168" s="1408"/>
      <c r="P168" s="1408"/>
      <c r="Q168" s="1409"/>
    </row>
    <row r="169" spans="2:17" ht="13.5">
      <c r="B169" s="438">
        <v>3</v>
      </c>
      <c r="C169" s="232" t="s">
        <v>231</v>
      </c>
      <c r="D169" s="341"/>
      <c r="E169" s="232"/>
      <c r="F169" s="249"/>
      <c r="H169" s="1433"/>
      <c r="I169" s="1434"/>
      <c r="J169" s="1434"/>
      <c r="K169" s="1434"/>
      <c r="L169" s="1435"/>
      <c r="M169" s="1433"/>
      <c r="N169" s="1434"/>
      <c r="O169" s="1434"/>
      <c r="P169" s="1434"/>
      <c r="Q169" s="1435"/>
    </row>
    <row r="170" spans="2:17" ht="13.5">
      <c r="B170" s="440"/>
      <c r="C170" s="196">
        <v>3.1</v>
      </c>
      <c r="D170" s="358" t="s">
        <v>232</v>
      </c>
      <c r="E170" s="181"/>
      <c r="F170" s="183"/>
      <c r="H170" s="1416"/>
      <c r="I170" s="1417"/>
      <c r="J170" s="1417"/>
      <c r="K170" s="1417"/>
      <c r="L170" s="1417"/>
      <c r="M170" s="1416"/>
      <c r="N170" s="1417"/>
      <c r="O170" s="1417"/>
      <c r="P170" s="1417"/>
      <c r="Q170" s="1449"/>
    </row>
    <row r="171" spans="2:17" ht="13.5">
      <c r="B171" s="442"/>
      <c r="C171" s="248"/>
      <c r="D171" s="208">
        <v>1</v>
      </c>
      <c r="E171" s="341" t="s">
        <v>233</v>
      </c>
      <c r="F171" s="249"/>
      <c r="H171" s="1407"/>
      <c r="I171" s="1408"/>
      <c r="J171" s="1408"/>
      <c r="K171" s="1408"/>
      <c r="L171" s="1408"/>
      <c r="M171" s="1407"/>
      <c r="N171" s="1408"/>
      <c r="O171" s="1408"/>
      <c r="P171" s="1408"/>
      <c r="Q171" s="1409"/>
    </row>
    <row r="172" spans="2:17" ht="13.5">
      <c r="B172" s="442"/>
      <c r="C172" s="248"/>
      <c r="D172" s="340">
        <v>2</v>
      </c>
      <c r="E172" s="341" t="s">
        <v>447</v>
      </c>
      <c r="F172" s="249"/>
      <c r="H172" s="1407"/>
      <c r="I172" s="1408"/>
      <c r="J172" s="1408"/>
      <c r="K172" s="1408"/>
      <c r="L172" s="1408"/>
      <c r="M172" s="1407"/>
      <c r="N172" s="1408"/>
      <c r="O172" s="1408"/>
      <c r="P172" s="1408"/>
      <c r="Q172" s="1409"/>
    </row>
    <row r="173" spans="2:17" ht="13.5">
      <c r="B173" s="442"/>
      <c r="C173" s="248"/>
      <c r="D173" s="208">
        <v>3</v>
      </c>
      <c r="E173" s="341" t="s">
        <v>448</v>
      </c>
      <c r="F173" s="249"/>
      <c r="H173" s="1421"/>
      <c r="I173" s="1422"/>
      <c r="J173" s="1422"/>
      <c r="K173" s="1422"/>
      <c r="L173" s="1422"/>
      <c r="M173" s="1421"/>
      <c r="N173" s="1422"/>
      <c r="O173" s="1422"/>
      <c r="P173" s="1422"/>
      <c r="Q173" s="1423"/>
    </row>
    <row r="174" spans="2:17" ht="13.5">
      <c r="B174" s="442"/>
      <c r="C174" s="196">
        <v>3.2</v>
      </c>
      <c r="D174" s="341" t="s">
        <v>582</v>
      </c>
      <c r="E174" s="356"/>
      <c r="F174" s="282"/>
      <c r="H174" s="1424"/>
      <c r="I174" s="1425"/>
      <c r="J174" s="1425"/>
      <c r="K174" s="1425"/>
      <c r="L174" s="1425"/>
      <c r="M174" s="1424"/>
      <c r="N174" s="1425"/>
      <c r="O174" s="1425"/>
      <c r="P174" s="1425"/>
      <c r="Q174" s="1426"/>
    </row>
    <row r="175" spans="2:17" ht="13.5">
      <c r="B175" s="442"/>
      <c r="C175" s="248"/>
      <c r="D175" s="208">
        <v>1</v>
      </c>
      <c r="E175" s="341" t="s">
        <v>449</v>
      </c>
      <c r="F175" s="249"/>
      <c r="H175" s="1407"/>
      <c r="I175" s="1408"/>
      <c r="J175" s="1408"/>
      <c r="K175" s="1408"/>
      <c r="L175" s="1408"/>
      <c r="M175" s="1407"/>
      <c r="N175" s="1408"/>
      <c r="O175" s="1408"/>
      <c r="P175" s="1408"/>
      <c r="Q175" s="1409"/>
    </row>
    <row r="176" spans="2:17" ht="13.5">
      <c r="B176" s="442"/>
      <c r="C176" s="248"/>
      <c r="D176" s="208">
        <v>2</v>
      </c>
      <c r="E176" s="341" t="s">
        <v>234</v>
      </c>
      <c r="F176" s="249"/>
      <c r="H176" s="1407"/>
      <c r="I176" s="1408"/>
      <c r="J176" s="1408"/>
      <c r="K176" s="1408"/>
      <c r="L176" s="1408"/>
      <c r="M176" s="1407"/>
      <c r="N176" s="1408"/>
      <c r="O176" s="1408"/>
      <c r="P176" s="1408"/>
      <c r="Q176" s="1409"/>
    </row>
    <row r="177" spans="2:17" ht="13.5">
      <c r="B177" s="442"/>
      <c r="C177" s="248"/>
      <c r="D177" s="340">
        <v>3</v>
      </c>
      <c r="E177" s="341" t="s">
        <v>450</v>
      </c>
      <c r="F177" s="249"/>
      <c r="H177" s="1421"/>
      <c r="I177" s="1422"/>
      <c r="J177" s="1422"/>
      <c r="K177" s="1422"/>
      <c r="L177" s="1422"/>
      <c r="M177" s="1421"/>
      <c r="N177" s="1422"/>
      <c r="O177" s="1422"/>
      <c r="P177" s="1422"/>
      <c r="Q177" s="1423"/>
    </row>
    <row r="178" spans="2:17" ht="13.5">
      <c r="B178" s="442"/>
      <c r="C178" s="196">
        <v>3.3</v>
      </c>
      <c r="D178" s="341" t="s">
        <v>235</v>
      </c>
      <c r="E178" s="356"/>
      <c r="F178" s="282"/>
      <c r="H178" s="1424"/>
      <c r="I178" s="1425"/>
      <c r="J178" s="1425"/>
      <c r="K178" s="1425"/>
      <c r="L178" s="1425"/>
      <c r="M178" s="1424"/>
      <c r="N178" s="1425"/>
      <c r="O178" s="1425"/>
      <c r="P178" s="1425"/>
      <c r="Q178" s="1426"/>
    </row>
    <row r="179" spans="2:17" ht="13.5">
      <c r="B179" s="442"/>
      <c r="C179" s="248"/>
      <c r="D179" s="208">
        <v>1</v>
      </c>
      <c r="E179" s="1317" t="s">
        <v>236</v>
      </c>
      <c r="F179" s="1307"/>
      <c r="H179" s="1407"/>
      <c r="I179" s="1408"/>
      <c r="J179" s="1408"/>
      <c r="K179" s="1408"/>
      <c r="L179" s="1408"/>
      <c r="M179" s="1407"/>
      <c r="N179" s="1408"/>
      <c r="O179" s="1408"/>
      <c r="P179" s="1408"/>
      <c r="Q179" s="1409"/>
    </row>
    <row r="180" spans="2:17" ht="14.25" thickBot="1">
      <c r="B180" s="442"/>
      <c r="C180" s="248"/>
      <c r="D180" s="340">
        <v>2</v>
      </c>
      <c r="E180" s="1315" t="s">
        <v>581</v>
      </c>
      <c r="F180" s="1316"/>
      <c r="H180" s="1410"/>
      <c r="I180" s="1411"/>
      <c r="J180" s="1411"/>
      <c r="K180" s="1411"/>
      <c r="L180" s="1411"/>
      <c r="M180" s="1410"/>
      <c r="N180" s="1411"/>
      <c r="O180" s="1411"/>
      <c r="P180" s="1411"/>
      <c r="Q180" s="1412"/>
    </row>
    <row r="181" spans="2:17" ht="13.5">
      <c r="B181" s="735"/>
      <c r="C181" s="735"/>
      <c r="D181" s="735"/>
      <c r="E181" s="735"/>
      <c r="F181" s="735"/>
      <c r="G181" s="735"/>
    </row>
  </sheetData>
  <mergeCells count="345">
    <mergeCell ref="H22:L22"/>
    <mergeCell ref="H23:L23"/>
    <mergeCell ref="H24:L24"/>
    <mergeCell ref="H25:L25"/>
    <mergeCell ref="D150:F150"/>
    <mergeCell ref="E179:F179"/>
    <mergeCell ref="E180:F180"/>
    <mergeCell ref="B3:F3"/>
    <mergeCell ref="E5:F5"/>
    <mergeCell ref="D46:E46"/>
    <mergeCell ref="E82:F82"/>
    <mergeCell ref="E84:F84"/>
    <mergeCell ref="E145:F145"/>
    <mergeCell ref="H36:L36"/>
    <mergeCell ref="H37:L37"/>
    <mergeCell ref="H38:L38"/>
    <mergeCell ref="H39:L39"/>
    <mergeCell ref="H35:L35"/>
    <mergeCell ref="H57:L57"/>
    <mergeCell ref="H59:L59"/>
    <mergeCell ref="H60:L60"/>
    <mergeCell ref="H64:L64"/>
    <mergeCell ref="H77:L77"/>
    <mergeCell ref="H78:L78"/>
    <mergeCell ref="H28:L28"/>
    <mergeCell ref="H29:L29"/>
    <mergeCell ref="H30:L30"/>
    <mergeCell ref="H31:L31"/>
    <mergeCell ref="M26:Q26"/>
    <mergeCell ref="M30:Q30"/>
    <mergeCell ref="M31:Q31"/>
    <mergeCell ref="H34:L34"/>
    <mergeCell ref="M34:Q34"/>
    <mergeCell ref="M27:Q27"/>
    <mergeCell ref="M28:Q28"/>
    <mergeCell ref="M29:Q29"/>
    <mergeCell ref="M59:Q59"/>
    <mergeCell ref="M60:Q60"/>
    <mergeCell ref="H46:L46"/>
    <mergeCell ref="H49:L49"/>
    <mergeCell ref="H50:L50"/>
    <mergeCell ref="H51:L51"/>
    <mergeCell ref="H52:L52"/>
    <mergeCell ref="H54:L54"/>
    <mergeCell ref="M47:Q47"/>
    <mergeCell ref="H48:L48"/>
    <mergeCell ref="H80:L80"/>
    <mergeCell ref="H81:L81"/>
    <mergeCell ref="H76:L76"/>
    <mergeCell ref="M76:Q76"/>
    <mergeCell ref="H65:L65"/>
    <mergeCell ref="H66:L66"/>
    <mergeCell ref="H68:L68"/>
    <mergeCell ref="H69:L69"/>
    <mergeCell ref="H70:L70"/>
    <mergeCell ref="H72:L72"/>
    <mergeCell ref="M71:Q71"/>
    <mergeCell ref="M72:Q72"/>
    <mergeCell ref="M73:Q73"/>
    <mergeCell ref="H75:L75"/>
    <mergeCell ref="M75:Q75"/>
    <mergeCell ref="M69:Q69"/>
    <mergeCell ref="M70:Q70"/>
    <mergeCell ref="H71:L71"/>
    <mergeCell ref="H67:L67"/>
    <mergeCell ref="M67:Q67"/>
    <mergeCell ref="M68:Q68"/>
    <mergeCell ref="H73:L73"/>
    <mergeCell ref="H74:L74"/>
    <mergeCell ref="H95:L95"/>
    <mergeCell ref="M89:Q89"/>
    <mergeCell ref="M92:Q92"/>
    <mergeCell ref="H82:L82"/>
    <mergeCell ref="H83:L83"/>
    <mergeCell ref="H84:L84"/>
    <mergeCell ref="H85:L85"/>
    <mergeCell ref="H87:L87"/>
    <mergeCell ref="H88:L88"/>
    <mergeCell ref="M85:Q85"/>
    <mergeCell ref="M88:Q88"/>
    <mergeCell ref="M93:Q93"/>
    <mergeCell ref="M94:Q94"/>
    <mergeCell ref="M95:Q95"/>
    <mergeCell ref="H134:L134"/>
    <mergeCell ref="M134:Q134"/>
    <mergeCell ref="H123:L123"/>
    <mergeCell ref="H125:L125"/>
    <mergeCell ref="H126:L126"/>
    <mergeCell ref="H127:L127"/>
    <mergeCell ref="H128:L128"/>
    <mergeCell ref="H129:L129"/>
    <mergeCell ref="H114:L114"/>
    <mergeCell ref="H118:L118"/>
    <mergeCell ref="H119:L119"/>
    <mergeCell ref="H122:L122"/>
    <mergeCell ref="M117:Q117"/>
    <mergeCell ref="M118:Q118"/>
    <mergeCell ref="M132:Q132"/>
    <mergeCell ref="H133:L133"/>
    <mergeCell ref="M133:Q133"/>
    <mergeCell ref="M128:Q128"/>
    <mergeCell ref="M129:Q129"/>
    <mergeCell ref="M130:Q130"/>
    <mergeCell ref="H116:L116"/>
    <mergeCell ref="M116:Q116"/>
    <mergeCell ref="H117:L117"/>
    <mergeCell ref="M131:Q131"/>
    <mergeCell ref="H176:L176"/>
    <mergeCell ref="H177:L177"/>
    <mergeCell ref="H179:L179"/>
    <mergeCell ref="H180:L180"/>
    <mergeCell ref="H6:L7"/>
    <mergeCell ref="H166:L166"/>
    <mergeCell ref="H167:L167"/>
    <mergeCell ref="H168:L168"/>
    <mergeCell ref="H171:L171"/>
    <mergeCell ref="H172:L172"/>
    <mergeCell ref="H173:L173"/>
    <mergeCell ref="H170:L170"/>
    <mergeCell ref="H157:L157"/>
    <mergeCell ref="H158:L158"/>
    <mergeCell ref="H160:L160"/>
    <mergeCell ref="H162:L162"/>
    <mergeCell ref="H163:L163"/>
    <mergeCell ref="H165:L165"/>
    <mergeCell ref="H159:L159"/>
    <mergeCell ref="H149:L149"/>
    <mergeCell ref="H150:L150"/>
    <mergeCell ref="H151:L151"/>
    <mergeCell ref="H152:L152"/>
    <mergeCell ref="H154:L154"/>
    <mergeCell ref="M22:Q22"/>
    <mergeCell ref="H16:L16"/>
    <mergeCell ref="M16:Q16"/>
    <mergeCell ref="H17:L17"/>
    <mergeCell ref="H11:L11"/>
    <mergeCell ref="M11:Q11"/>
    <mergeCell ref="H12:L12"/>
    <mergeCell ref="M6:Q7"/>
    <mergeCell ref="H175:L175"/>
    <mergeCell ref="M170:Q170"/>
    <mergeCell ref="M159:Q159"/>
    <mergeCell ref="H156:L156"/>
    <mergeCell ref="H155:L155"/>
    <mergeCell ref="M155:Q155"/>
    <mergeCell ref="H139:L139"/>
    <mergeCell ref="H142:L142"/>
    <mergeCell ref="H144:L144"/>
    <mergeCell ref="H145:L145"/>
    <mergeCell ref="H147:L147"/>
    <mergeCell ref="H148:L148"/>
    <mergeCell ref="M146:Q146"/>
    <mergeCell ref="H130:L130"/>
    <mergeCell ref="H131:L131"/>
    <mergeCell ref="H132:L132"/>
    <mergeCell ref="M23:Q23"/>
    <mergeCell ref="M24:Q24"/>
    <mergeCell ref="M25:Q25"/>
    <mergeCell ref="M45:Q45"/>
    <mergeCell ref="M46:Q46"/>
    <mergeCell ref="H47:L47"/>
    <mergeCell ref="M41:Q41"/>
    <mergeCell ref="M42:Q42"/>
    <mergeCell ref="M43:Q43"/>
    <mergeCell ref="M37:Q37"/>
    <mergeCell ref="M38:Q38"/>
    <mergeCell ref="M39:Q39"/>
    <mergeCell ref="H40:L40"/>
    <mergeCell ref="H41:L41"/>
    <mergeCell ref="H42:L42"/>
    <mergeCell ref="H43:L43"/>
    <mergeCell ref="H44:L44"/>
    <mergeCell ref="H45:L45"/>
    <mergeCell ref="M40:Q40"/>
    <mergeCell ref="M44:Q44"/>
    <mergeCell ref="M35:Q35"/>
    <mergeCell ref="M36:Q36"/>
    <mergeCell ref="H26:L26"/>
    <mergeCell ref="H27:L27"/>
    <mergeCell ref="M107:Q107"/>
    <mergeCell ref="M108:Q108"/>
    <mergeCell ref="H109:L109"/>
    <mergeCell ref="M103:Q103"/>
    <mergeCell ref="M104:Q104"/>
    <mergeCell ref="M105:Q105"/>
    <mergeCell ref="M99:Q99"/>
    <mergeCell ref="M100:Q100"/>
    <mergeCell ref="M101:Q101"/>
    <mergeCell ref="H106:L106"/>
    <mergeCell ref="H107:L107"/>
    <mergeCell ref="H108:L108"/>
    <mergeCell ref="M106:Q106"/>
    <mergeCell ref="M109:Q109"/>
    <mergeCell ref="H99:L99"/>
    <mergeCell ref="H100:L100"/>
    <mergeCell ref="H101:L101"/>
    <mergeCell ref="H103:L103"/>
    <mergeCell ref="H104:L104"/>
    <mergeCell ref="H105:L105"/>
    <mergeCell ref="H102:L102"/>
    <mergeCell ref="M102:Q102"/>
    <mergeCell ref="H8:L8"/>
    <mergeCell ref="M8:Q8"/>
    <mergeCell ref="H9:L9"/>
    <mergeCell ref="M9:Q9"/>
    <mergeCell ref="H10:L10"/>
    <mergeCell ref="M10:Q10"/>
    <mergeCell ref="M176:Q176"/>
    <mergeCell ref="M177:Q177"/>
    <mergeCell ref="H178:L178"/>
    <mergeCell ref="M178:Q178"/>
    <mergeCell ref="M168:Q168"/>
    <mergeCell ref="H169:L169"/>
    <mergeCell ref="M169:Q169"/>
    <mergeCell ref="M167:Q167"/>
    <mergeCell ref="M160:Q160"/>
    <mergeCell ref="H161:L161"/>
    <mergeCell ref="M161:Q161"/>
    <mergeCell ref="M156:Q156"/>
    <mergeCell ref="M157:Q157"/>
    <mergeCell ref="M158:Q158"/>
    <mergeCell ref="H153:L153"/>
    <mergeCell ref="M153:Q153"/>
    <mergeCell ref="M154:Q154"/>
    <mergeCell ref="M144:Q144"/>
    <mergeCell ref="M17:Q17"/>
    <mergeCell ref="M18:Q18"/>
    <mergeCell ref="M19:Q19"/>
    <mergeCell ref="H20:L20"/>
    <mergeCell ref="M20:Q20"/>
    <mergeCell ref="H21:L21"/>
    <mergeCell ref="M21:Q21"/>
    <mergeCell ref="M12:Q12"/>
    <mergeCell ref="H13:L13"/>
    <mergeCell ref="M13:Q13"/>
    <mergeCell ref="H14:L14"/>
    <mergeCell ref="M14:Q14"/>
    <mergeCell ref="H15:L15"/>
    <mergeCell ref="M15:Q15"/>
    <mergeCell ref="H18:L18"/>
    <mergeCell ref="H19:L19"/>
    <mergeCell ref="M62:Q62"/>
    <mergeCell ref="H63:L63"/>
    <mergeCell ref="M63:Q63"/>
    <mergeCell ref="M64:Q64"/>
    <mergeCell ref="M65:Q65"/>
    <mergeCell ref="M66:Q66"/>
    <mergeCell ref="M48:Q48"/>
    <mergeCell ref="M49:Q49"/>
    <mergeCell ref="M50:Q50"/>
    <mergeCell ref="M51:Q51"/>
    <mergeCell ref="M52:Q52"/>
    <mergeCell ref="H53:L53"/>
    <mergeCell ref="M53:Q53"/>
    <mergeCell ref="H61:L61"/>
    <mergeCell ref="M61:Q61"/>
    <mergeCell ref="H62:L62"/>
    <mergeCell ref="M57:Q57"/>
    <mergeCell ref="H58:L58"/>
    <mergeCell ref="M58:Q58"/>
    <mergeCell ref="M54:Q54"/>
    <mergeCell ref="M55:Q55"/>
    <mergeCell ref="M56:Q56"/>
    <mergeCell ref="H55:L55"/>
    <mergeCell ref="H56:L56"/>
    <mergeCell ref="H97:L97"/>
    <mergeCell ref="M97:Q97"/>
    <mergeCell ref="H98:L98"/>
    <mergeCell ref="M98:Q98"/>
    <mergeCell ref="M77:Q77"/>
    <mergeCell ref="M78:Q78"/>
    <mergeCell ref="H79:L79"/>
    <mergeCell ref="M79:Q79"/>
    <mergeCell ref="M80:Q80"/>
    <mergeCell ref="M81:Q81"/>
    <mergeCell ref="H90:L90"/>
    <mergeCell ref="M90:Q90"/>
    <mergeCell ref="M91:Q91"/>
    <mergeCell ref="H86:L86"/>
    <mergeCell ref="M86:Q86"/>
    <mergeCell ref="M87:Q87"/>
    <mergeCell ref="M82:Q82"/>
    <mergeCell ref="M83:Q83"/>
    <mergeCell ref="M84:Q84"/>
    <mergeCell ref="H89:L89"/>
    <mergeCell ref="H91:L91"/>
    <mergeCell ref="H92:L92"/>
    <mergeCell ref="H93:L93"/>
    <mergeCell ref="H94:L94"/>
    <mergeCell ref="M119:Q119"/>
    <mergeCell ref="M122:Q122"/>
    <mergeCell ref="M123:Q123"/>
    <mergeCell ref="H124:L124"/>
    <mergeCell ref="M124:Q124"/>
    <mergeCell ref="M127:Q127"/>
    <mergeCell ref="M110:Q110"/>
    <mergeCell ref="M111:Q111"/>
    <mergeCell ref="H112:L112"/>
    <mergeCell ref="M112:Q112"/>
    <mergeCell ref="M113:Q113"/>
    <mergeCell ref="M114:Q114"/>
    <mergeCell ref="H110:L110"/>
    <mergeCell ref="H111:L111"/>
    <mergeCell ref="H113:L113"/>
    <mergeCell ref="M149:Q149"/>
    <mergeCell ref="M150:Q150"/>
    <mergeCell ref="M151:Q151"/>
    <mergeCell ref="M152:Q152"/>
    <mergeCell ref="M135:Q135"/>
    <mergeCell ref="H140:L140"/>
    <mergeCell ref="M140:Q140"/>
    <mergeCell ref="H141:L141"/>
    <mergeCell ref="M141:Q141"/>
    <mergeCell ref="M142:Q142"/>
    <mergeCell ref="M145:Q145"/>
    <mergeCell ref="H146:L146"/>
    <mergeCell ref="H143:L143"/>
    <mergeCell ref="M143:Q143"/>
    <mergeCell ref="H135:L135"/>
    <mergeCell ref="H136:L136"/>
    <mergeCell ref="H138:L138"/>
    <mergeCell ref="M179:Q179"/>
    <mergeCell ref="M180:Q180"/>
    <mergeCell ref="M74:Q74"/>
    <mergeCell ref="M125:Q125"/>
    <mergeCell ref="H137:L137"/>
    <mergeCell ref="M137:Q137"/>
    <mergeCell ref="M138:Q138"/>
    <mergeCell ref="M126:Q126"/>
    <mergeCell ref="M136:Q136"/>
    <mergeCell ref="M139:Q139"/>
    <mergeCell ref="M171:Q171"/>
    <mergeCell ref="M172:Q172"/>
    <mergeCell ref="M173:Q173"/>
    <mergeCell ref="H174:L174"/>
    <mergeCell ref="M174:Q174"/>
    <mergeCell ref="M175:Q175"/>
    <mergeCell ref="M162:Q162"/>
    <mergeCell ref="M163:Q163"/>
    <mergeCell ref="H164:L164"/>
    <mergeCell ref="M164:Q164"/>
    <mergeCell ref="M165:Q165"/>
    <mergeCell ref="M166:Q166"/>
    <mergeCell ref="M147:Q147"/>
    <mergeCell ref="M148:Q148"/>
  </mergeCells>
  <phoneticPr fontId="21"/>
  <conditionalFormatting sqref="M12:Q12 M15:Q19 M22:Q22 M24:Q25 M30:Q31 M36:Q38 M179:Q180 M41:Q41 M46:Q46 M49:Q49 M54:Q56 M59:Q60 M64:Q66 M68:Q70 M72:Q73 M77:Q78 M80:Q85 M91:Q95 M99:Q101 M103:Q108 M110:Q111 M113:Q114 M118:Q118 M122:Q124 M142:Q142 M144:Q145 M147:Q152 M154:Q154 M156:Q158 M160:Q160 M162:Q163 M165:Q168 M171:Q173 M175:Q177">
    <cfRule type="expression" dxfId="5" priority="6" stopIfTrue="1">
      <formula>AND(H12&lt;&gt;0,M12=0)</formula>
    </cfRule>
  </conditionalFormatting>
  <conditionalFormatting sqref="M125:Q125">
    <cfRule type="expression" dxfId="4" priority="5" stopIfTrue="1">
      <formula>AND(H125&lt;&gt;0,M125=0)</formula>
    </cfRule>
  </conditionalFormatting>
  <conditionalFormatting sqref="M134:Q135">
    <cfRule type="expression" dxfId="3" priority="4" stopIfTrue="1">
      <formula>AND(H134&lt;&gt;0,M134=0)</formula>
    </cfRule>
  </conditionalFormatting>
  <conditionalFormatting sqref="M137:Q138">
    <cfRule type="expression" dxfId="2" priority="3" stopIfTrue="1">
      <formula>AND(H137&lt;&gt;0,M137=0)</formula>
    </cfRule>
  </conditionalFormatting>
  <conditionalFormatting sqref="M10:Q180">
    <cfRule type="expression" dxfId="1" priority="2" stopIfTrue="1">
      <formula>AND(H10&lt;&gt;0,M10=0)</formula>
    </cfRule>
  </conditionalFormatting>
  <conditionalFormatting sqref="M14:Q14">
    <cfRule type="expression" dxfId="0" priority="1" stopIfTrue="1">
      <formula>AND(H14&lt;&gt;0,M14=0)</formula>
    </cfRule>
  </conditionalFormatting>
  <pageMargins left="0.70866141732283472" right="0.70866141732283472" top="0.74803149606299213" bottom="0.74803149606299213" header="0.31496062992125984" footer="0.31496062992125984"/>
  <pageSetup paperSize="9" scale="68" fitToHeight="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F219"/>
  <sheetViews>
    <sheetView showGridLines="0" topLeftCell="I1" zoomScaleNormal="100" zoomScaleSheetLayoutView="100" workbookViewId="0">
      <selection activeCell="T7" sqref="T7"/>
    </sheetView>
  </sheetViews>
  <sheetFormatPr defaultColWidth="0" defaultRowHeight="13.5" zeroHeight="1"/>
  <cols>
    <col min="1" max="1" width="1.25" customWidth="1"/>
    <col min="2" max="2" width="7.25" style="456" customWidth="1"/>
    <col min="3" max="3" width="37" style="457" customWidth="1"/>
    <col min="4" max="4" width="8.875" style="458" bestFit="1" customWidth="1"/>
    <col min="5" max="5" width="8.875" style="459" bestFit="1" customWidth="1"/>
    <col min="6" max="6" width="1.625" customWidth="1"/>
    <col min="7" max="14" width="7.875" style="459" customWidth="1"/>
    <col min="15" max="15" width="2.625" customWidth="1"/>
    <col min="16" max="16" width="5.875" style="460" customWidth="1"/>
    <col min="17" max="17" width="7.875" style="460" customWidth="1"/>
    <col min="18" max="18" width="37.25" style="461" customWidth="1"/>
    <col min="19" max="31" width="6.625" style="462" customWidth="1"/>
    <col min="32" max="32" width="1.625" customWidth="1"/>
    <col min="33" max="33" width="10.5" style="463" hidden="1" customWidth="1"/>
    <col min="34" max="34" width="6.875" style="100" hidden="1" customWidth="1"/>
    <col min="35" max="35" width="40.625" style="464" hidden="1" customWidth="1"/>
    <col min="36" max="36" width="6.375" style="100" hidden="1" customWidth="1"/>
    <col min="37" max="37" width="5.625" style="100" hidden="1" customWidth="1"/>
    <col min="38" max="39" width="6.375" style="100" hidden="1" customWidth="1"/>
    <col min="40" max="40" width="5.625" style="100" hidden="1" customWidth="1"/>
    <col min="41" max="41" width="6.125" style="100" hidden="1" customWidth="1"/>
    <col min="42" max="42" width="8" style="100" hidden="1" customWidth="1"/>
    <col min="43" max="43" width="6.375" style="100" hidden="1" customWidth="1"/>
    <col min="44" max="44" width="5.625" style="100" hidden="1" customWidth="1"/>
    <col min="45" max="45" width="6.375" style="100" hidden="1" customWidth="1"/>
    <col min="46" max="46" width="5.625" style="100" hidden="1" customWidth="1"/>
    <col min="47" max="47" width="7" style="100" hidden="1" customWidth="1"/>
    <col min="48" max="48" width="8.875" style="100" hidden="1" customWidth="1"/>
    <col min="49" max="49" width="1.375" hidden="1" customWidth="1"/>
    <col min="50" max="50" width="6.875" style="463" hidden="1" customWidth="1"/>
    <col min="51" max="51" width="6.875" style="100" hidden="1" customWidth="1"/>
    <col min="52" max="52" width="37.375" style="464" hidden="1" customWidth="1"/>
    <col min="53" max="65" width="6.625" style="100" hidden="1" customWidth="1"/>
    <col min="66" max="66" width="1.375" customWidth="1"/>
    <col min="67" max="67" width="6.125" style="463" customWidth="1"/>
    <col min="68" max="68" width="6.875" style="100" bestFit="1" customWidth="1"/>
    <col min="69" max="69" width="37.625" style="464" customWidth="1"/>
    <col min="70" max="82" width="6.625" style="100" customWidth="1"/>
    <col min="83" max="83" width="1.875" style="453" customWidth="1"/>
    <col min="84" max="84" width="4.75" hidden="1" customWidth="1"/>
    <col min="85" max="16384" width="0" style="453" hidden="1"/>
  </cols>
  <sheetData>
    <row r="1" spans="1:84"/>
    <row r="2" spans="1:84" s="477" customFormat="1" ht="17.25">
      <c r="A2"/>
      <c r="B2" s="465" t="s">
        <v>253</v>
      </c>
      <c r="C2" s="466"/>
      <c r="D2" s="467"/>
      <c r="E2" s="468"/>
      <c r="F2"/>
      <c r="G2" s="468"/>
      <c r="H2" s="468"/>
      <c r="I2" s="469"/>
      <c r="J2" s="469"/>
      <c r="K2" s="468"/>
      <c r="L2" s="468"/>
      <c r="M2" s="468"/>
      <c r="N2" s="468"/>
      <c r="O2"/>
      <c r="P2" s="470" t="s">
        <v>254</v>
      </c>
      <c r="Q2" s="471"/>
      <c r="R2" s="472"/>
      <c r="S2" s="473"/>
      <c r="T2" s="474"/>
      <c r="U2" s="474"/>
      <c r="V2" s="474"/>
      <c r="W2" s="474"/>
      <c r="X2" s="474"/>
      <c r="Y2" s="474"/>
      <c r="Z2" s="474"/>
      <c r="AA2" s="474"/>
      <c r="AB2" s="474"/>
      <c r="AC2" s="474"/>
      <c r="AD2" s="474"/>
      <c r="AE2" s="474"/>
      <c r="AF2"/>
      <c r="AG2" s="475"/>
      <c r="AH2" s="473"/>
      <c r="AI2" s="476"/>
      <c r="AJ2" s="473"/>
      <c r="AK2" s="473"/>
      <c r="AL2" s="473"/>
      <c r="AM2" s="473"/>
      <c r="AN2" s="473"/>
      <c r="AO2" s="473"/>
      <c r="AP2" s="473"/>
      <c r="AQ2" s="473"/>
      <c r="AR2" s="473"/>
      <c r="AS2" s="473"/>
      <c r="AT2" s="473"/>
      <c r="AU2" s="473"/>
      <c r="AV2" s="473"/>
      <c r="AW2"/>
      <c r="AX2" s="475"/>
      <c r="AY2" s="473"/>
      <c r="AZ2" s="476"/>
      <c r="BA2" s="473"/>
      <c r="BB2" s="473"/>
      <c r="BC2" s="473"/>
      <c r="BD2" s="473"/>
      <c r="BE2" s="473"/>
      <c r="BF2" s="473"/>
      <c r="BG2" s="473"/>
      <c r="BH2" s="473"/>
      <c r="BI2" s="473"/>
      <c r="BJ2" s="473"/>
      <c r="BK2" s="473"/>
      <c r="BL2" s="473"/>
      <c r="BM2" s="473"/>
      <c r="BN2"/>
      <c r="BO2" s="475"/>
      <c r="BP2" s="473"/>
      <c r="BQ2" s="476"/>
      <c r="BR2" s="473"/>
      <c r="BS2" s="473"/>
      <c r="BT2" s="473"/>
      <c r="BU2" s="473"/>
      <c r="BV2" s="473"/>
      <c r="BW2" s="473"/>
      <c r="BX2" s="473"/>
      <c r="BY2" s="473"/>
      <c r="BZ2" s="473"/>
      <c r="CA2" s="473"/>
      <c r="CB2" s="473"/>
      <c r="CC2" s="473"/>
      <c r="CD2" s="473"/>
      <c r="CF2"/>
    </row>
    <row r="3" spans="1:84" s="477" customFormat="1" ht="17.25">
      <c r="A3"/>
      <c r="B3" s="465"/>
      <c r="C3" s="466"/>
      <c r="D3" s="467"/>
      <c r="E3" s="468"/>
      <c r="F3"/>
      <c r="G3" s="468"/>
      <c r="H3" s="468"/>
      <c r="I3" s="469"/>
      <c r="J3" s="469"/>
      <c r="K3" s="468"/>
      <c r="L3" s="468"/>
      <c r="M3" s="468"/>
      <c r="N3" s="468"/>
      <c r="O3"/>
      <c r="P3" s="478">
        <f>メイン!I42</f>
        <v>2</v>
      </c>
      <c r="Q3" s="448" t="str">
        <f>LEFT(メイン!C5,6)</f>
        <v>CASBEE</v>
      </c>
      <c r="R3" s="479"/>
      <c r="S3" s="480"/>
      <c r="T3" s="474"/>
      <c r="U3" s="474"/>
      <c r="V3" s="474"/>
      <c r="W3" s="474"/>
      <c r="X3" s="474"/>
      <c r="Y3" s="474"/>
      <c r="Z3" s="474"/>
      <c r="AA3" s="474"/>
      <c r="AB3" s="474"/>
      <c r="AC3" s="474"/>
      <c r="AD3" s="474"/>
      <c r="AE3" s="474"/>
      <c r="AF3"/>
      <c r="AG3" s="478" t="s">
        <v>255</v>
      </c>
      <c r="AH3" s="473"/>
      <c r="AI3" s="481"/>
      <c r="AJ3" s="474"/>
      <c r="AK3" s="474"/>
      <c r="AL3" s="474"/>
      <c r="AM3" s="474"/>
      <c r="AN3" s="474"/>
      <c r="AO3" s="474"/>
      <c r="AP3" s="474"/>
      <c r="AQ3" s="474"/>
      <c r="AR3" s="474"/>
      <c r="AS3" s="474"/>
      <c r="AT3" s="474"/>
      <c r="AU3" s="474"/>
      <c r="AV3" s="474"/>
      <c r="AW3"/>
      <c r="AX3" s="478" t="s">
        <v>256</v>
      </c>
      <c r="AY3" s="473"/>
      <c r="AZ3" s="481"/>
      <c r="BA3" s="474"/>
      <c r="BB3" s="474"/>
      <c r="BC3" s="474"/>
      <c r="BD3" s="474"/>
      <c r="BE3" s="474"/>
      <c r="BF3" s="474"/>
      <c r="BG3" s="474"/>
      <c r="BH3" s="474"/>
      <c r="BI3" s="474"/>
      <c r="BJ3" s="474"/>
      <c r="BK3" s="474"/>
      <c r="BL3" s="474"/>
      <c r="BM3" s="474"/>
      <c r="BN3"/>
      <c r="BO3" s="478" t="s">
        <v>257</v>
      </c>
      <c r="BP3" s="473"/>
      <c r="BQ3" s="481"/>
      <c r="BR3" s="474"/>
      <c r="BS3" s="474"/>
      <c r="BT3" s="474"/>
      <c r="BU3" s="474"/>
      <c r="BV3" s="474"/>
      <c r="BW3" s="474"/>
      <c r="BX3" s="474"/>
      <c r="BY3" s="474"/>
      <c r="BZ3" s="474"/>
      <c r="CA3" s="474"/>
      <c r="CB3" s="474"/>
      <c r="CC3" s="474"/>
      <c r="CD3" s="474"/>
      <c r="CE3" s="474"/>
      <c r="CF3"/>
    </row>
    <row r="4" spans="1:84" s="477" customFormat="1" ht="4.5" customHeight="1">
      <c r="A4"/>
      <c r="B4" s="465"/>
      <c r="C4" s="466"/>
      <c r="D4" s="467"/>
      <c r="E4" s="468"/>
      <c r="F4"/>
      <c r="G4" s="468"/>
      <c r="H4" s="468"/>
      <c r="I4" s="469"/>
      <c r="J4" s="469"/>
      <c r="K4" s="468"/>
      <c r="L4" s="468"/>
      <c r="M4" s="468"/>
      <c r="N4" s="468"/>
      <c r="O4"/>
      <c r="P4" s="471"/>
      <c r="Q4" s="471"/>
      <c r="R4" s="481"/>
      <c r="S4" s="474"/>
      <c r="T4" s="474"/>
      <c r="U4" s="474"/>
      <c r="V4" s="474"/>
      <c r="W4" s="474"/>
      <c r="X4" s="474"/>
      <c r="Y4" s="474"/>
      <c r="Z4" s="474"/>
      <c r="AA4" s="474"/>
      <c r="AB4" s="474"/>
      <c r="AC4" s="474"/>
      <c r="AD4" s="474"/>
      <c r="AE4" s="474"/>
      <c r="AF4"/>
      <c r="AG4" s="478"/>
      <c r="AH4" s="471"/>
      <c r="AI4" s="481"/>
      <c r="AJ4" s="474"/>
      <c r="AK4" s="474"/>
      <c r="AL4" s="474"/>
      <c r="AM4" s="474"/>
      <c r="AN4" s="474"/>
      <c r="AO4" s="474"/>
      <c r="AP4" s="474"/>
      <c r="AQ4" s="474"/>
      <c r="AR4" s="474"/>
      <c r="AS4" s="474"/>
      <c r="AT4" s="474"/>
      <c r="AU4" s="474"/>
      <c r="AV4" s="474"/>
      <c r="AW4"/>
      <c r="AX4" s="478"/>
      <c r="AY4" s="471"/>
      <c r="AZ4" s="481"/>
      <c r="BA4" s="474"/>
      <c r="BB4" s="474"/>
      <c r="BC4" s="474"/>
      <c r="BD4" s="474"/>
      <c r="BE4" s="474"/>
      <c r="BF4" s="474"/>
      <c r="BG4" s="474"/>
      <c r="BH4" s="474"/>
      <c r="BI4" s="474"/>
      <c r="BJ4" s="474"/>
      <c r="BK4" s="474"/>
      <c r="BL4" s="474"/>
      <c r="BM4" s="474"/>
      <c r="BN4"/>
      <c r="BO4" s="478"/>
      <c r="BP4" s="471"/>
      <c r="BQ4" s="481"/>
      <c r="BR4" s="474"/>
      <c r="BS4" s="474"/>
      <c r="BT4" s="474"/>
      <c r="BU4" s="474"/>
      <c r="BV4" s="474"/>
      <c r="BW4" s="474"/>
      <c r="BX4" s="474"/>
      <c r="BY4" s="474"/>
      <c r="BZ4" s="474"/>
      <c r="CA4" s="474"/>
      <c r="CB4" s="474"/>
      <c r="CC4" s="474"/>
      <c r="CD4" s="474"/>
      <c r="CE4" s="474"/>
      <c r="CF4"/>
    </row>
    <row r="5" spans="1:84">
      <c r="B5" s="482"/>
      <c r="C5" s="483"/>
      <c r="D5" s="484" t="s">
        <v>258</v>
      </c>
      <c r="E5" s="485"/>
      <c r="G5" s="486" t="s">
        <v>259</v>
      </c>
      <c r="H5" s="487"/>
      <c r="I5" s="488" t="s">
        <v>260</v>
      </c>
      <c r="J5" s="489"/>
      <c r="K5" s="486" t="s">
        <v>261</v>
      </c>
      <c r="L5" s="487"/>
      <c r="M5" s="486" t="s">
        <v>262</v>
      </c>
      <c r="N5" s="487"/>
      <c r="P5" s="490"/>
      <c r="Q5" s="490"/>
      <c r="R5" s="491"/>
      <c r="S5" s="1484" t="s">
        <v>194</v>
      </c>
      <c r="T5" s="1484"/>
      <c r="U5" s="1484"/>
      <c r="V5" s="1484"/>
      <c r="W5" s="1484"/>
      <c r="X5" s="1484"/>
      <c r="Y5" s="1484"/>
      <c r="Z5" s="1484"/>
      <c r="AA5" s="1485"/>
      <c r="AB5" s="492" t="s">
        <v>195</v>
      </c>
      <c r="AC5" s="1484" t="s">
        <v>196</v>
      </c>
      <c r="AD5" s="1484"/>
      <c r="AE5" s="1484"/>
      <c r="AG5" s="493"/>
      <c r="AH5" s="490"/>
      <c r="AI5" s="494"/>
      <c r="AJ5" s="1484" t="s">
        <v>194</v>
      </c>
      <c r="AK5" s="1484"/>
      <c r="AL5" s="1484"/>
      <c r="AM5" s="1484"/>
      <c r="AN5" s="1484"/>
      <c r="AO5" s="1484"/>
      <c r="AP5" s="1484"/>
      <c r="AQ5" s="1484"/>
      <c r="AR5" s="1485"/>
      <c r="AS5" s="492" t="s">
        <v>195</v>
      </c>
      <c r="AT5" s="1484" t="s">
        <v>196</v>
      </c>
      <c r="AU5" s="1484"/>
      <c r="AV5" s="1484"/>
      <c r="AX5" s="493"/>
      <c r="AY5" s="490"/>
      <c r="AZ5" s="494"/>
      <c r="BA5" s="1484" t="s">
        <v>194</v>
      </c>
      <c r="BB5" s="1484"/>
      <c r="BC5" s="1484"/>
      <c r="BD5" s="1484"/>
      <c r="BE5" s="1484"/>
      <c r="BF5" s="1484"/>
      <c r="BG5" s="1484"/>
      <c r="BH5" s="1484"/>
      <c r="BI5" s="1485"/>
      <c r="BJ5" s="492" t="s">
        <v>195</v>
      </c>
      <c r="BK5" s="1484" t="s">
        <v>196</v>
      </c>
      <c r="BL5" s="1484"/>
      <c r="BM5" s="1484"/>
      <c r="BO5" s="493"/>
      <c r="BP5" s="490"/>
      <c r="BQ5" s="494"/>
      <c r="BR5" s="1484" t="s">
        <v>194</v>
      </c>
      <c r="BS5" s="1484"/>
      <c r="BT5" s="1484"/>
      <c r="BU5" s="1484"/>
      <c r="BV5" s="1484"/>
      <c r="BW5" s="1484"/>
      <c r="BX5" s="1484"/>
      <c r="BY5" s="1484"/>
      <c r="BZ5" s="1485"/>
      <c r="CA5" s="492" t="s">
        <v>195</v>
      </c>
      <c r="CB5" s="1484" t="s">
        <v>196</v>
      </c>
      <c r="CC5" s="1484"/>
      <c r="CD5" s="1484"/>
      <c r="CE5" s="688"/>
    </row>
    <row r="6" spans="1:84" s="502" customFormat="1">
      <c r="A6"/>
      <c r="B6" s="495"/>
      <c r="C6" s="496"/>
      <c r="D6" s="497" t="s">
        <v>197</v>
      </c>
      <c r="E6" s="497" t="s">
        <v>198</v>
      </c>
      <c r="F6"/>
      <c r="G6" s="497" t="s">
        <v>197</v>
      </c>
      <c r="H6" s="497" t="s">
        <v>198</v>
      </c>
      <c r="I6" s="497" t="s">
        <v>197</v>
      </c>
      <c r="J6" s="497" t="s">
        <v>198</v>
      </c>
      <c r="K6" s="497" t="s">
        <v>197</v>
      </c>
      <c r="L6" s="497" t="s">
        <v>198</v>
      </c>
      <c r="M6" s="497" t="s">
        <v>197</v>
      </c>
      <c r="N6" s="497" t="s">
        <v>198</v>
      </c>
      <c r="O6"/>
      <c r="P6" s="491"/>
      <c r="Q6" s="491" t="s">
        <v>530</v>
      </c>
      <c r="R6" s="491" t="s">
        <v>199</v>
      </c>
      <c r="S6" s="498" t="s">
        <v>110</v>
      </c>
      <c r="T6" s="498" t="s">
        <v>112</v>
      </c>
      <c r="U6" s="498" t="s">
        <v>114</v>
      </c>
      <c r="V6" s="498" t="s">
        <v>116</v>
      </c>
      <c r="W6" s="498" t="s">
        <v>120</v>
      </c>
      <c r="X6" s="498" t="s">
        <v>122</v>
      </c>
      <c r="Y6" s="498" t="s">
        <v>124</v>
      </c>
      <c r="Z6" s="499" t="s">
        <v>452</v>
      </c>
      <c r="AA6" s="498" t="s">
        <v>126</v>
      </c>
      <c r="AB6" s="498" t="s">
        <v>112</v>
      </c>
      <c r="AC6" s="500" t="s">
        <v>519</v>
      </c>
      <c r="AD6" s="498" t="s">
        <v>55</v>
      </c>
      <c r="AE6" s="498" t="s">
        <v>56</v>
      </c>
      <c r="AF6"/>
      <c r="AG6" s="501"/>
      <c r="AH6" s="491" t="s">
        <v>530</v>
      </c>
      <c r="AI6" s="494" t="s">
        <v>199</v>
      </c>
      <c r="AJ6" s="498" t="s">
        <v>110</v>
      </c>
      <c r="AK6" s="498" t="s">
        <v>112</v>
      </c>
      <c r="AL6" s="498" t="s">
        <v>114</v>
      </c>
      <c r="AM6" s="498" t="s">
        <v>116</v>
      </c>
      <c r="AN6" s="498" t="s">
        <v>120</v>
      </c>
      <c r="AO6" s="498" t="s">
        <v>122</v>
      </c>
      <c r="AP6" s="498" t="s">
        <v>124</v>
      </c>
      <c r="AQ6" s="499" t="s">
        <v>452</v>
      </c>
      <c r="AR6" s="498" t="s">
        <v>126</v>
      </c>
      <c r="AS6" s="498" t="s">
        <v>112</v>
      </c>
      <c r="AT6" s="500" t="s">
        <v>519</v>
      </c>
      <c r="AU6" s="498" t="s">
        <v>55</v>
      </c>
      <c r="AV6" s="498" t="s">
        <v>56</v>
      </c>
      <c r="AW6"/>
      <c r="AX6" s="501"/>
      <c r="AY6" s="491" t="s">
        <v>530</v>
      </c>
      <c r="AZ6" s="494" t="s">
        <v>199</v>
      </c>
      <c r="BA6" s="498" t="s">
        <v>110</v>
      </c>
      <c r="BB6" s="498" t="s">
        <v>112</v>
      </c>
      <c r="BC6" s="498" t="s">
        <v>114</v>
      </c>
      <c r="BD6" s="498" t="s">
        <v>116</v>
      </c>
      <c r="BE6" s="498" t="s">
        <v>120</v>
      </c>
      <c r="BF6" s="498" t="s">
        <v>122</v>
      </c>
      <c r="BG6" s="498" t="s">
        <v>124</v>
      </c>
      <c r="BH6" s="499" t="s">
        <v>452</v>
      </c>
      <c r="BI6" s="498" t="s">
        <v>126</v>
      </c>
      <c r="BJ6" s="498" t="s">
        <v>112</v>
      </c>
      <c r="BK6" s="500" t="s">
        <v>519</v>
      </c>
      <c r="BL6" s="498" t="s">
        <v>55</v>
      </c>
      <c r="BM6" s="498" t="s">
        <v>56</v>
      </c>
      <c r="BN6"/>
      <c r="BO6" s="501"/>
      <c r="BP6" s="491" t="s">
        <v>530</v>
      </c>
      <c r="BQ6" s="494" t="s">
        <v>199</v>
      </c>
      <c r="BR6" s="498" t="s">
        <v>110</v>
      </c>
      <c r="BS6" s="498" t="s">
        <v>112</v>
      </c>
      <c r="BT6" s="498" t="s">
        <v>114</v>
      </c>
      <c r="BU6" s="498" t="s">
        <v>116</v>
      </c>
      <c r="BV6" s="498" t="s">
        <v>120</v>
      </c>
      <c r="BW6" s="498" t="s">
        <v>122</v>
      </c>
      <c r="BX6" s="498" t="s">
        <v>124</v>
      </c>
      <c r="BY6" s="499" t="s">
        <v>452</v>
      </c>
      <c r="BZ6" s="498" t="s">
        <v>126</v>
      </c>
      <c r="CA6" s="498" t="s">
        <v>112</v>
      </c>
      <c r="CB6" s="500" t="s">
        <v>519</v>
      </c>
      <c r="CC6" s="498" t="s">
        <v>55</v>
      </c>
      <c r="CD6" s="498" t="s">
        <v>56</v>
      </c>
      <c r="CE6" s="689"/>
      <c r="CF6"/>
    </row>
    <row r="7" spans="1:84">
      <c r="B7" s="503"/>
      <c r="C7" s="504" t="s">
        <v>57</v>
      </c>
      <c r="D7" s="505">
        <f>1-E7</f>
        <v>1</v>
      </c>
      <c r="E7" s="506">
        <f>(AC8*W7)+(AD8*X7)+(AE8*Y7)</f>
        <v>0</v>
      </c>
      <c r="G7" s="506"/>
      <c r="H7" s="506"/>
      <c r="I7" s="506"/>
      <c r="J7" s="506"/>
      <c r="K7" s="506"/>
      <c r="L7" s="506"/>
      <c r="M7" s="506"/>
      <c r="N7" s="506"/>
      <c r="P7" s="490"/>
      <c r="Q7" s="490" t="s">
        <v>200</v>
      </c>
      <c r="R7" s="491" t="s">
        <v>201</v>
      </c>
      <c r="S7" s="507">
        <f>メイン!C47/メイン!$C$19</f>
        <v>1</v>
      </c>
      <c r="T7" s="507">
        <f>(メイン!E49+メイン!E53)/メイン!$C$19</f>
        <v>0</v>
      </c>
      <c r="U7" s="507">
        <f>メイン!C54/メイン!$C$19</f>
        <v>0</v>
      </c>
      <c r="V7" s="507">
        <f>メイン!C56/メイン!$C$19</f>
        <v>0</v>
      </c>
      <c r="W7" s="507">
        <f>メイン!C61/メイン!$C$19</f>
        <v>0</v>
      </c>
      <c r="X7" s="507">
        <f>メイン!C62/メイン!$C$19</f>
        <v>0</v>
      </c>
      <c r="Y7" s="507">
        <f>メイン!C64/メイン!$C$19</f>
        <v>0</v>
      </c>
      <c r="Z7" s="507">
        <f>メイン!C57/メイン!$C$19</f>
        <v>0</v>
      </c>
      <c r="AA7" s="507">
        <f>メイン!C60/メイン!$C$19</f>
        <v>0</v>
      </c>
      <c r="AB7" s="507">
        <f>(メイン!E50+メイン!E51+メイン!E52)/メイン!$C$19</f>
        <v>0</v>
      </c>
      <c r="AC7" s="507">
        <f>W7</f>
        <v>0</v>
      </c>
      <c r="AD7" s="507">
        <f>X7</f>
        <v>0</v>
      </c>
      <c r="AE7" s="507">
        <f>Y7</f>
        <v>0</v>
      </c>
      <c r="AG7" s="493"/>
      <c r="AH7" s="490"/>
      <c r="AI7" s="494"/>
      <c r="AJ7" s="509"/>
      <c r="AK7" s="509"/>
      <c r="AL7" s="509"/>
      <c r="AM7" s="509"/>
      <c r="AN7" s="509"/>
      <c r="AO7" s="509"/>
      <c r="AP7" s="509"/>
      <c r="AQ7" s="510"/>
      <c r="AR7" s="509"/>
      <c r="AS7" s="509"/>
      <c r="AT7" s="509"/>
      <c r="AU7" s="509"/>
      <c r="AV7" s="509"/>
      <c r="AX7" s="493"/>
      <c r="AY7" s="490"/>
      <c r="AZ7" s="494"/>
      <c r="BA7" s="509"/>
      <c r="BB7" s="509"/>
      <c r="BC7" s="509"/>
      <c r="BD7" s="509"/>
      <c r="BE7" s="509"/>
      <c r="BF7" s="509"/>
      <c r="BG7" s="509"/>
      <c r="BH7" s="510"/>
      <c r="BI7" s="509"/>
      <c r="BJ7" s="509"/>
      <c r="BK7" s="509"/>
      <c r="BL7" s="509"/>
      <c r="BM7" s="509"/>
      <c r="BO7" s="493"/>
      <c r="BP7" s="490"/>
      <c r="BQ7" s="494"/>
      <c r="BR7" s="509"/>
      <c r="BS7" s="509"/>
      <c r="BT7" s="509"/>
      <c r="BU7" s="509"/>
      <c r="BV7" s="509"/>
      <c r="BW7" s="509"/>
      <c r="BX7" s="509"/>
      <c r="BY7" s="510"/>
      <c r="BZ7" s="509"/>
      <c r="CA7" s="509"/>
      <c r="CB7" s="509"/>
      <c r="CC7" s="509"/>
      <c r="CD7" s="509"/>
      <c r="CE7" s="690"/>
    </row>
    <row r="8" spans="1:84" s="452" customFormat="1" ht="14.25">
      <c r="A8"/>
      <c r="B8" s="511" t="s">
        <v>58</v>
      </c>
      <c r="C8" s="512" t="s">
        <v>205</v>
      </c>
      <c r="D8" s="513"/>
      <c r="E8" s="514"/>
      <c r="F8"/>
      <c r="G8" s="514"/>
      <c r="H8" s="514"/>
      <c r="I8" s="514">
        <f>G9+G61+G109</f>
        <v>1</v>
      </c>
      <c r="J8" s="514">
        <f>H9+H61+H109</f>
        <v>0</v>
      </c>
      <c r="K8" s="514"/>
      <c r="L8" s="514"/>
      <c r="M8" s="514"/>
      <c r="N8" s="514"/>
      <c r="O8"/>
      <c r="P8" s="511"/>
      <c r="Q8" s="511" t="s">
        <v>59</v>
      </c>
      <c r="R8" s="491" t="s">
        <v>206</v>
      </c>
      <c r="S8" s="507"/>
      <c r="T8" s="507"/>
      <c r="U8" s="507"/>
      <c r="V8" s="507"/>
      <c r="W8" s="507">
        <f>1-メイン!F68</f>
        <v>1</v>
      </c>
      <c r="X8" s="507">
        <f>1-メイン!F69</f>
        <v>1</v>
      </c>
      <c r="Y8" s="507">
        <f>1-メイン!F70</f>
        <v>1</v>
      </c>
      <c r="Z8" s="508"/>
      <c r="AA8" s="507"/>
      <c r="AB8" s="507"/>
      <c r="AC8" s="515">
        <f>メイン!F68</f>
        <v>0</v>
      </c>
      <c r="AD8" s="516">
        <f>メイン!F69</f>
        <v>0</v>
      </c>
      <c r="AE8" s="507">
        <f>メイン!F70</f>
        <v>0</v>
      </c>
      <c r="AF8"/>
      <c r="AG8" s="517" t="s">
        <v>60</v>
      </c>
      <c r="AH8" s="511"/>
      <c r="AI8" s="518" t="s">
        <v>61</v>
      </c>
      <c r="AJ8" s="519"/>
      <c r="AK8" s="519"/>
      <c r="AL8" s="519"/>
      <c r="AM8" s="519"/>
      <c r="AN8" s="519"/>
      <c r="AO8" s="519"/>
      <c r="AP8" s="519"/>
      <c r="AQ8" s="520"/>
      <c r="AR8" s="519"/>
      <c r="AS8" s="519"/>
      <c r="AT8" s="521"/>
      <c r="AU8" s="522"/>
      <c r="AV8" s="522"/>
      <c r="AW8"/>
      <c r="AX8" s="517" t="s">
        <v>60</v>
      </c>
      <c r="AY8" s="511"/>
      <c r="AZ8" s="518" t="s">
        <v>61</v>
      </c>
      <c r="BA8" s="519"/>
      <c r="BB8" s="519"/>
      <c r="BC8" s="519"/>
      <c r="BD8" s="519"/>
      <c r="BE8" s="519"/>
      <c r="BF8" s="519"/>
      <c r="BG8" s="519"/>
      <c r="BH8" s="520"/>
      <c r="BI8" s="519"/>
      <c r="BJ8" s="519"/>
      <c r="BK8" s="521"/>
      <c r="BL8" s="522"/>
      <c r="BM8" s="522"/>
      <c r="BN8"/>
      <c r="BO8" s="517" t="s">
        <v>60</v>
      </c>
      <c r="BP8" s="511"/>
      <c r="BQ8" s="518" t="s">
        <v>61</v>
      </c>
      <c r="BR8" s="519"/>
      <c r="BS8" s="519"/>
      <c r="BT8" s="519"/>
      <c r="BU8" s="519"/>
      <c r="BV8" s="519"/>
      <c r="BW8" s="519"/>
      <c r="BX8" s="519"/>
      <c r="BY8" s="520"/>
      <c r="BZ8" s="519"/>
      <c r="CA8" s="519"/>
      <c r="CB8" s="521"/>
      <c r="CC8" s="522"/>
      <c r="CD8" s="522"/>
      <c r="CE8" s="691"/>
      <c r="CF8"/>
    </row>
    <row r="9" spans="1:84" s="452" customFormat="1">
      <c r="A9"/>
      <c r="B9" s="523" t="str">
        <f t="shared" ref="B9:B41" si="0">P9</f>
        <v>Q1</v>
      </c>
      <c r="C9" s="524" t="str">
        <f t="shared" ref="C9:C40" si="1">R9</f>
        <v>室内環境</v>
      </c>
      <c r="D9" s="525">
        <f>IF(I$8=0,0,G9/I$8)</f>
        <v>0.4</v>
      </c>
      <c r="E9" s="526">
        <f>IF(J$8=0,0,H9/J$8)</f>
        <v>0</v>
      </c>
      <c r="F9"/>
      <c r="G9" s="526">
        <f t="shared" ref="G9:G40" si="2">K9*M9</f>
        <v>0.4</v>
      </c>
      <c r="H9" s="526">
        <f t="shared" ref="H9:H40" si="3">L9*N9</f>
        <v>0</v>
      </c>
      <c r="I9" s="526">
        <f>G10+G20+G34+G47</f>
        <v>1</v>
      </c>
      <c r="J9" s="526">
        <f>H10+H20+H34+H47</f>
        <v>0</v>
      </c>
      <c r="K9" s="526">
        <f>IF(スコア!Q9=0,0,1)</f>
        <v>1</v>
      </c>
      <c r="L9" s="526">
        <f>IF(スコア!O9=0,0,1)</f>
        <v>0</v>
      </c>
      <c r="M9" s="526">
        <f t="shared" ref="M9:M40" si="4">SUMPRODUCT($S$7:$AB$7,S9:AB9)</f>
        <v>0.4</v>
      </c>
      <c r="N9" s="526">
        <f t="shared" ref="N9:N40" si="5">(AC$7*AC9)+(AD$7*AD9)+(AE$7*AE9)</f>
        <v>0</v>
      </c>
      <c r="O9"/>
      <c r="P9" s="523" t="str">
        <f t="shared" ref="P9:P72" si="6">IF($P$3=1,AX9,IF($P$3=2,BO9,AG9))</f>
        <v>Q1</v>
      </c>
      <c r="Q9" s="523" t="str">
        <f t="shared" ref="Q9:Q72" si="7">IF($P$3=1,AY9,IF($P$3=2,BP9,AH9))</f>
        <v xml:space="preserve"> Q</v>
      </c>
      <c r="R9" s="527" t="str">
        <f t="shared" ref="R9:R40" si="8">IF($P$3=1,AZ9,IF($P$3=2,BQ9,AI9))</f>
        <v>室内環境</v>
      </c>
      <c r="S9" s="528">
        <f t="shared" ref="S9:S40" si="9">IF($P$3=1,BA9,IF($P$3=2,BR9,AJ9))</f>
        <v>0.4</v>
      </c>
      <c r="T9" s="528">
        <f t="shared" ref="T9:T40" si="10">IF($P$3=1,BB9,IF($P$3=2,BS9,AK9))</f>
        <v>0.4</v>
      </c>
      <c r="U9" s="528">
        <f t="shared" ref="U9:U40" si="11">IF($P$3=1,BC9,IF($P$3=2,BT9,AL9))</f>
        <v>0.4</v>
      </c>
      <c r="V9" s="528">
        <f t="shared" ref="V9:V40" si="12">IF($P$3=1,BD9,IF($P$3=2,BU9,AM9))</f>
        <v>0.4</v>
      </c>
      <c r="W9" s="528">
        <f t="shared" ref="W9:W40" si="13">IF($P$3=1,BE9,IF($P$3=2,BV9,AN9))</f>
        <v>0.4</v>
      </c>
      <c r="X9" s="528">
        <f t="shared" ref="X9:X40" si="14">IF($P$3=1,BF9,IF($P$3=2,BW9,AO9))</f>
        <v>0.4</v>
      </c>
      <c r="Y9" s="528">
        <f t="shared" ref="Y9:Y40" si="15">IF($P$3=1,BG9,IF($P$3=2,BX9,AP9))</f>
        <v>0.4</v>
      </c>
      <c r="Z9" s="528">
        <f t="shared" ref="Z9:Z40" si="16">IF($P$3=1,BH9,IF($P$3=2,BY9,AQ9))</f>
        <v>0.4</v>
      </c>
      <c r="AA9" s="763">
        <f>IF(Q3="coCASB",0,IF($P$3=1,BI9,IF($P$3=2,BZ9,AR9)))</f>
        <v>0.3</v>
      </c>
      <c r="AB9" s="528">
        <f t="shared" ref="AB9:AB40" si="17">IF($P$3=1,BJ9,IF($P$3=2,CA9,AS9))</f>
        <v>0.4</v>
      </c>
      <c r="AC9" s="529">
        <f t="shared" ref="AC9:AC40" si="18">IF($P$3=1,BK9,IF($P$3=2,CB9,AT9))</f>
        <v>0</v>
      </c>
      <c r="AD9" s="528">
        <f t="shared" ref="AD9:AD40" si="19">IF($P$3=1,BL9,IF($P$3=2,CC9,AU9))</f>
        <v>0</v>
      </c>
      <c r="AE9" s="528">
        <f t="shared" ref="AE9:AE40" si="20">IF($P$3=1,BM9,IF($P$3=2,CD9,AV9))</f>
        <v>0</v>
      </c>
      <c r="AF9"/>
      <c r="AG9" s="523" t="s">
        <v>62</v>
      </c>
      <c r="AH9" s="530" t="s">
        <v>207</v>
      </c>
      <c r="AI9" s="527" t="s">
        <v>63</v>
      </c>
      <c r="AJ9" s="528">
        <v>0.4</v>
      </c>
      <c r="AK9" s="528">
        <v>0.4</v>
      </c>
      <c r="AL9" s="528">
        <v>0.4</v>
      </c>
      <c r="AM9" s="528">
        <v>0.4</v>
      </c>
      <c r="AN9" s="528">
        <v>0.4</v>
      </c>
      <c r="AO9" s="528">
        <v>0.4</v>
      </c>
      <c r="AP9" s="528">
        <v>0.4</v>
      </c>
      <c r="AQ9" s="528">
        <v>0.4</v>
      </c>
      <c r="AR9" s="528">
        <v>0.3</v>
      </c>
      <c r="AS9" s="531">
        <v>0.4</v>
      </c>
      <c r="AT9" s="532"/>
      <c r="AU9" s="531"/>
      <c r="AV9" s="531"/>
      <c r="AW9"/>
      <c r="AX9" s="523" t="s">
        <v>62</v>
      </c>
      <c r="AY9" s="530" t="s">
        <v>207</v>
      </c>
      <c r="AZ9" s="527" t="s">
        <v>63</v>
      </c>
      <c r="BA9" s="531">
        <v>0.4</v>
      </c>
      <c r="BB9" s="531">
        <v>0.4</v>
      </c>
      <c r="BC9" s="531">
        <v>0.4</v>
      </c>
      <c r="BD9" s="531">
        <v>0.4</v>
      </c>
      <c r="BE9" s="531">
        <v>0.4</v>
      </c>
      <c r="BF9" s="531">
        <v>0.4</v>
      </c>
      <c r="BG9" s="531">
        <v>0.4</v>
      </c>
      <c r="BH9" s="531">
        <v>0.4</v>
      </c>
      <c r="BI9" s="531">
        <v>0.3</v>
      </c>
      <c r="BJ9" s="531">
        <v>0.4</v>
      </c>
      <c r="BK9" s="532"/>
      <c r="BL9" s="531"/>
      <c r="BM9" s="531"/>
      <c r="BN9"/>
      <c r="BO9" s="523" t="s">
        <v>62</v>
      </c>
      <c r="BP9" s="530" t="s">
        <v>207</v>
      </c>
      <c r="BQ9" s="527" t="s">
        <v>63</v>
      </c>
      <c r="BR9" s="531">
        <v>0.4</v>
      </c>
      <c r="BS9" s="531">
        <v>0.4</v>
      </c>
      <c r="BT9" s="531">
        <v>0.4</v>
      </c>
      <c r="BU9" s="531">
        <v>0.4</v>
      </c>
      <c r="BV9" s="531">
        <v>0.4</v>
      </c>
      <c r="BW9" s="531">
        <v>0.4</v>
      </c>
      <c r="BX9" s="531">
        <v>0.4</v>
      </c>
      <c r="BY9" s="531">
        <v>0.4</v>
      </c>
      <c r="BZ9" s="531">
        <v>0.3</v>
      </c>
      <c r="CA9" s="531">
        <v>0.4</v>
      </c>
      <c r="CB9" s="532"/>
      <c r="CC9" s="531"/>
      <c r="CD9" s="531"/>
      <c r="CE9" s="692"/>
      <c r="CF9"/>
    </row>
    <row r="10" spans="1:84" s="452" customFormat="1">
      <c r="A10"/>
      <c r="B10" s="523">
        <f t="shared" si="0"/>
        <v>1</v>
      </c>
      <c r="C10" s="533" t="str">
        <f t="shared" si="1"/>
        <v>音環境</v>
      </c>
      <c r="D10" s="534">
        <f>IF(I$9=0,0,G10/I$9)</f>
        <v>0.15</v>
      </c>
      <c r="E10" s="535">
        <f>IF(J$9=0,0,H10/J$9)</f>
        <v>0</v>
      </c>
      <c r="F10"/>
      <c r="G10" s="535">
        <f t="shared" si="2"/>
        <v>0.15</v>
      </c>
      <c r="H10" s="535">
        <f t="shared" si="3"/>
        <v>0</v>
      </c>
      <c r="I10" s="536">
        <f>G11+G14+G19</f>
        <v>1</v>
      </c>
      <c r="J10" s="536">
        <f>H11+H14+H19</f>
        <v>0</v>
      </c>
      <c r="K10" s="535">
        <f>IF(L10&gt;0,1,IF(スコア!M10=0,0,1))</f>
        <v>1</v>
      </c>
      <c r="L10" s="535">
        <f>IF(スコア!O10=0,0,1)</f>
        <v>0</v>
      </c>
      <c r="M10" s="535">
        <f t="shared" si="4"/>
        <v>0.15</v>
      </c>
      <c r="N10" s="535">
        <f t="shared" si="5"/>
        <v>0</v>
      </c>
      <c r="O10"/>
      <c r="P10" s="537">
        <f t="shared" si="6"/>
        <v>1</v>
      </c>
      <c r="Q10" s="537" t="str">
        <f t="shared" si="7"/>
        <v xml:space="preserve"> Q1</v>
      </c>
      <c r="R10" s="538" t="str">
        <f t="shared" si="8"/>
        <v>音環境</v>
      </c>
      <c r="S10" s="539">
        <f t="shared" si="9"/>
        <v>0.15</v>
      </c>
      <c r="T10" s="539">
        <f t="shared" si="10"/>
        <v>0.15</v>
      </c>
      <c r="U10" s="539">
        <f t="shared" si="11"/>
        <v>0.15</v>
      </c>
      <c r="V10" s="539">
        <f t="shared" si="12"/>
        <v>0.15</v>
      </c>
      <c r="W10" s="539">
        <f t="shared" si="13"/>
        <v>0.15</v>
      </c>
      <c r="X10" s="539">
        <f t="shared" si="14"/>
        <v>0.15</v>
      </c>
      <c r="Y10" s="539">
        <f t="shared" si="15"/>
        <v>0.15</v>
      </c>
      <c r="Z10" s="540">
        <f t="shared" si="16"/>
        <v>0.23</v>
      </c>
      <c r="AA10" s="539">
        <f t="shared" ref="AA10:AA40" si="21">IF($P$3=1,BI10,IF($P$3=2,BZ10,AR10))</f>
        <v>0.15</v>
      </c>
      <c r="AB10" s="539">
        <f t="shared" si="17"/>
        <v>0.15</v>
      </c>
      <c r="AC10" s="541">
        <f t="shared" si="18"/>
        <v>0</v>
      </c>
      <c r="AD10" s="539">
        <f t="shared" si="19"/>
        <v>0</v>
      </c>
      <c r="AE10" s="539">
        <f t="shared" si="20"/>
        <v>0</v>
      </c>
      <c r="AF10"/>
      <c r="AG10" s="537">
        <v>1</v>
      </c>
      <c r="AH10" s="542" t="s">
        <v>208</v>
      </c>
      <c r="AI10" s="538" t="s">
        <v>202</v>
      </c>
      <c r="AJ10" s="539">
        <v>0.15</v>
      </c>
      <c r="AK10" s="539">
        <v>0.15</v>
      </c>
      <c r="AL10" s="539">
        <v>0.15</v>
      </c>
      <c r="AM10" s="539">
        <v>0.15</v>
      </c>
      <c r="AN10" s="539">
        <v>0.15</v>
      </c>
      <c r="AO10" s="539">
        <v>0.15</v>
      </c>
      <c r="AP10" s="539">
        <v>0.15</v>
      </c>
      <c r="AQ10" s="540">
        <v>0.23</v>
      </c>
      <c r="AR10" s="539">
        <v>0.15</v>
      </c>
      <c r="AS10" s="543">
        <v>0.15</v>
      </c>
      <c r="AT10" s="544"/>
      <c r="AU10" s="543"/>
      <c r="AV10" s="543"/>
      <c r="AW10"/>
      <c r="AX10" s="537">
        <v>1</v>
      </c>
      <c r="AY10" s="542" t="s">
        <v>208</v>
      </c>
      <c r="AZ10" s="538" t="s">
        <v>202</v>
      </c>
      <c r="BA10" s="543">
        <v>0.15</v>
      </c>
      <c r="BB10" s="543">
        <v>0.15</v>
      </c>
      <c r="BC10" s="543">
        <v>0.15</v>
      </c>
      <c r="BD10" s="543">
        <v>0.15</v>
      </c>
      <c r="BE10" s="543">
        <v>0.15</v>
      </c>
      <c r="BF10" s="543">
        <v>0.15</v>
      </c>
      <c r="BG10" s="543">
        <v>0.15</v>
      </c>
      <c r="BH10" s="545">
        <v>0.23</v>
      </c>
      <c r="BI10" s="543">
        <v>0.15</v>
      </c>
      <c r="BJ10" s="543">
        <v>0.15</v>
      </c>
      <c r="BK10" s="544"/>
      <c r="BL10" s="543"/>
      <c r="BM10" s="543"/>
      <c r="BN10"/>
      <c r="BO10" s="537">
        <v>1</v>
      </c>
      <c r="BP10" s="542" t="s">
        <v>208</v>
      </c>
      <c r="BQ10" s="538" t="s">
        <v>202</v>
      </c>
      <c r="BR10" s="543">
        <v>0.15</v>
      </c>
      <c r="BS10" s="543">
        <v>0.15</v>
      </c>
      <c r="BT10" s="543">
        <v>0.15</v>
      </c>
      <c r="BU10" s="543">
        <v>0.15</v>
      </c>
      <c r="BV10" s="543">
        <v>0.15</v>
      </c>
      <c r="BW10" s="543">
        <v>0.15</v>
      </c>
      <c r="BX10" s="543">
        <v>0.15</v>
      </c>
      <c r="BY10" s="545">
        <v>0.23</v>
      </c>
      <c r="BZ10" s="543">
        <v>0.15</v>
      </c>
      <c r="CA10" s="543">
        <v>0.15</v>
      </c>
      <c r="CB10" s="544"/>
      <c r="CC10" s="543"/>
      <c r="CD10" s="543"/>
      <c r="CE10" s="693"/>
      <c r="CF10"/>
    </row>
    <row r="11" spans="1:84">
      <c r="B11" s="523">
        <f t="shared" si="0"/>
        <v>1.1000000000000001</v>
      </c>
      <c r="C11" s="546" t="str">
        <f t="shared" si="1"/>
        <v>騒音</v>
      </c>
      <c r="D11" s="547">
        <f>IF(I$10=0,0,G11/I$10)</f>
        <v>0.4</v>
      </c>
      <c r="E11" s="547">
        <f>IF(J$10=0,0,H11/J$10)</f>
        <v>0</v>
      </c>
      <c r="G11" s="548">
        <f t="shared" si="2"/>
        <v>0.4</v>
      </c>
      <c r="H11" s="548">
        <f t="shared" si="3"/>
        <v>0</v>
      </c>
      <c r="I11" s="536">
        <f>SUM(G12:G13)</f>
        <v>0.5</v>
      </c>
      <c r="J11" s="536">
        <f>SUM(H12:H13)</f>
        <v>0</v>
      </c>
      <c r="K11" s="548">
        <f>IF(スコア!M11=0,0,1)</f>
        <v>1</v>
      </c>
      <c r="L11" s="548">
        <f>IF(スコア!O11=0,0,1)</f>
        <v>0</v>
      </c>
      <c r="M11" s="548">
        <f t="shared" si="4"/>
        <v>0.4</v>
      </c>
      <c r="N11" s="548">
        <f t="shared" si="5"/>
        <v>0</v>
      </c>
      <c r="P11" s="549">
        <f t="shared" si="6"/>
        <v>1.1000000000000001</v>
      </c>
      <c r="Q11" s="549" t="str">
        <f t="shared" si="7"/>
        <v xml:space="preserve"> Q1 1</v>
      </c>
      <c r="R11" s="550" t="str">
        <f t="shared" si="8"/>
        <v>騒音</v>
      </c>
      <c r="S11" s="551">
        <f t="shared" si="9"/>
        <v>0.4</v>
      </c>
      <c r="T11" s="551">
        <f t="shared" si="10"/>
        <v>0.4</v>
      </c>
      <c r="U11" s="551">
        <f t="shared" si="11"/>
        <v>0.4</v>
      </c>
      <c r="V11" s="551">
        <f t="shared" si="12"/>
        <v>0.4</v>
      </c>
      <c r="W11" s="551">
        <f t="shared" si="13"/>
        <v>0.4</v>
      </c>
      <c r="X11" s="551">
        <f t="shared" si="14"/>
        <v>0.4</v>
      </c>
      <c r="Y11" s="551">
        <f t="shared" si="15"/>
        <v>0.5</v>
      </c>
      <c r="Z11" s="551">
        <f t="shared" si="16"/>
        <v>0.4</v>
      </c>
      <c r="AA11" s="551">
        <f t="shared" si="21"/>
        <v>0.4</v>
      </c>
      <c r="AB11" s="551">
        <f t="shared" si="17"/>
        <v>0.4</v>
      </c>
      <c r="AC11" s="552">
        <f t="shared" si="18"/>
        <v>0.4</v>
      </c>
      <c r="AD11" s="551">
        <f t="shared" si="19"/>
        <v>0.4</v>
      </c>
      <c r="AE11" s="551">
        <f t="shared" si="20"/>
        <v>0.5</v>
      </c>
      <c r="AG11" s="549">
        <v>1.1000000000000001</v>
      </c>
      <c r="AH11" s="553" t="s">
        <v>209</v>
      </c>
      <c r="AI11" s="554" t="s">
        <v>64</v>
      </c>
      <c r="AJ11" s="555">
        <v>0.4</v>
      </c>
      <c r="AK11" s="551">
        <v>0.4</v>
      </c>
      <c r="AL11" s="551">
        <v>0.8</v>
      </c>
      <c r="AM11" s="551">
        <v>0.4</v>
      </c>
      <c r="AN11" s="555">
        <v>0.4</v>
      </c>
      <c r="AO11" s="551">
        <v>0.8</v>
      </c>
      <c r="AP11" s="551">
        <v>0.8</v>
      </c>
      <c r="AQ11" s="555">
        <v>0.8</v>
      </c>
      <c r="AR11" s="555">
        <v>0.5</v>
      </c>
      <c r="AS11" s="556">
        <v>0.4</v>
      </c>
      <c r="AT11" s="557">
        <v>0.5</v>
      </c>
      <c r="AU11" s="556">
        <v>0.4</v>
      </c>
      <c r="AV11" s="556">
        <v>0.4</v>
      </c>
      <c r="AX11" s="549">
        <v>1.1000000000000001</v>
      </c>
      <c r="AY11" s="553" t="s">
        <v>209</v>
      </c>
      <c r="AZ11" s="554" t="s">
        <v>64</v>
      </c>
      <c r="BA11" s="556"/>
      <c r="BB11" s="556"/>
      <c r="BC11" s="556"/>
      <c r="BD11" s="556"/>
      <c r="BE11" s="556"/>
      <c r="BF11" s="556"/>
      <c r="BG11" s="556"/>
      <c r="BH11" s="558">
        <v>0.4</v>
      </c>
      <c r="BI11" s="556"/>
      <c r="BJ11" s="556"/>
      <c r="BK11" s="557"/>
      <c r="BL11" s="556"/>
      <c r="BM11" s="556"/>
      <c r="BO11" s="549">
        <v>1.1000000000000001</v>
      </c>
      <c r="BP11" s="553" t="s">
        <v>209</v>
      </c>
      <c r="BQ11" s="554" t="s">
        <v>64</v>
      </c>
      <c r="BR11" s="556">
        <v>0.4</v>
      </c>
      <c r="BS11" s="556">
        <v>0.4</v>
      </c>
      <c r="BT11" s="556">
        <v>0.4</v>
      </c>
      <c r="BU11" s="556">
        <v>0.4</v>
      </c>
      <c r="BV11" s="556">
        <v>0.4</v>
      </c>
      <c r="BW11" s="556">
        <v>0.4</v>
      </c>
      <c r="BX11" s="556">
        <v>0.5</v>
      </c>
      <c r="BY11" s="556">
        <v>0.4</v>
      </c>
      <c r="BZ11" s="556">
        <v>0.4</v>
      </c>
      <c r="CA11" s="556">
        <v>0.4</v>
      </c>
      <c r="CB11" s="556">
        <v>0.4</v>
      </c>
      <c r="CC11" s="556">
        <v>0.4</v>
      </c>
      <c r="CD11" s="556">
        <v>0.5</v>
      </c>
      <c r="CE11" s="694"/>
    </row>
    <row r="12" spans="1:84" hidden="1">
      <c r="B12" s="523" t="str">
        <f t="shared" si="0"/>
        <v>1.1.1</v>
      </c>
      <c r="C12" s="546" t="str">
        <f t="shared" si="1"/>
        <v>室内騒音レベル</v>
      </c>
      <c r="D12" s="547">
        <f>IF(I$11=0,0,G12/I$11)</f>
        <v>1</v>
      </c>
      <c r="E12" s="547">
        <f>IF(J$11=0,0,H12/J$11)</f>
        <v>0</v>
      </c>
      <c r="G12" s="548">
        <f t="shared" si="2"/>
        <v>0.5</v>
      </c>
      <c r="H12" s="548">
        <f t="shared" si="3"/>
        <v>0</v>
      </c>
      <c r="I12" s="536"/>
      <c r="J12" s="536"/>
      <c r="K12" s="548">
        <f>IF(スコア!M12=0,0,1)</f>
        <v>1</v>
      </c>
      <c r="L12" s="548">
        <f>IF(スコア!O12=0,0,1)</f>
        <v>1</v>
      </c>
      <c r="M12" s="548">
        <f t="shared" si="4"/>
        <v>0.5</v>
      </c>
      <c r="N12" s="548">
        <f t="shared" si="5"/>
        <v>0</v>
      </c>
      <c r="P12" s="549" t="str">
        <f t="shared" si="6"/>
        <v>1.1.1</v>
      </c>
      <c r="Q12" s="549" t="str">
        <f t="shared" si="7"/>
        <v xml:space="preserve"> Q1 1.1</v>
      </c>
      <c r="R12" s="550" t="str">
        <f t="shared" si="8"/>
        <v>室内騒音レベル</v>
      </c>
      <c r="S12" s="551">
        <f t="shared" si="9"/>
        <v>0.5</v>
      </c>
      <c r="T12" s="551">
        <f t="shared" si="10"/>
        <v>0.5</v>
      </c>
      <c r="U12" s="551">
        <f t="shared" si="11"/>
        <v>0.5</v>
      </c>
      <c r="V12" s="551">
        <f t="shared" si="12"/>
        <v>0.5</v>
      </c>
      <c r="W12" s="551">
        <f t="shared" si="13"/>
        <v>0.5</v>
      </c>
      <c r="X12" s="551">
        <f t="shared" si="14"/>
        <v>0.5</v>
      </c>
      <c r="Y12" s="551">
        <f t="shared" si="15"/>
        <v>1</v>
      </c>
      <c r="Z12" s="551">
        <f t="shared" si="16"/>
        <v>0.5</v>
      </c>
      <c r="AA12" s="551">
        <f t="shared" si="21"/>
        <v>0.5</v>
      </c>
      <c r="AB12" s="551">
        <f t="shared" si="17"/>
        <v>0.5</v>
      </c>
      <c r="AC12" s="552">
        <f t="shared" si="18"/>
        <v>0.5</v>
      </c>
      <c r="AD12" s="551">
        <f t="shared" si="19"/>
        <v>0.5</v>
      </c>
      <c r="AE12" s="551">
        <f t="shared" si="20"/>
        <v>0.5</v>
      </c>
      <c r="AG12" s="549" t="s">
        <v>210</v>
      </c>
      <c r="AH12" s="553" t="s">
        <v>211</v>
      </c>
      <c r="AI12" s="554" t="s">
        <v>212</v>
      </c>
      <c r="AJ12" s="551">
        <v>0.4</v>
      </c>
      <c r="AK12" s="551">
        <v>1</v>
      </c>
      <c r="AL12" s="551">
        <v>1</v>
      </c>
      <c r="AM12" s="551">
        <v>1</v>
      </c>
      <c r="AN12" s="551">
        <v>0.4</v>
      </c>
      <c r="AO12" s="551">
        <v>1</v>
      </c>
      <c r="AP12" s="551">
        <v>1</v>
      </c>
      <c r="AQ12" s="551">
        <v>1</v>
      </c>
      <c r="AR12" s="551">
        <v>0.4</v>
      </c>
      <c r="AS12" s="556">
        <v>1</v>
      </c>
      <c r="AT12" s="557">
        <v>0.4</v>
      </c>
      <c r="AU12" s="556">
        <v>1</v>
      </c>
      <c r="AV12" s="556">
        <v>1</v>
      </c>
      <c r="AX12" s="549" t="s">
        <v>210</v>
      </c>
      <c r="AY12" s="553" t="s">
        <v>211</v>
      </c>
      <c r="AZ12" s="554" t="s">
        <v>212</v>
      </c>
      <c r="BA12" s="556"/>
      <c r="BB12" s="556"/>
      <c r="BC12" s="556"/>
      <c r="BD12" s="556"/>
      <c r="BE12" s="556"/>
      <c r="BF12" s="556"/>
      <c r="BG12" s="556"/>
      <c r="BH12" s="558">
        <v>1</v>
      </c>
      <c r="BI12" s="556"/>
      <c r="BJ12" s="556"/>
      <c r="BK12" s="557"/>
      <c r="BL12" s="556"/>
      <c r="BM12" s="556"/>
      <c r="BO12" s="549" t="s">
        <v>210</v>
      </c>
      <c r="BP12" s="553" t="s">
        <v>211</v>
      </c>
      <c r="BQ12" s="554" t="s">
        <v>212</v>
      </c>
      <c r="BR12" s="556">
        <v>0.5</v>
      </c>
      <c r="BS12" s="556">
        <v>0.5</v>
      </c>
      <c r="BT12" s="556">
        <v>0.5</v>
      </c>
      <c r="BU12" s="556">
        <v>0.5</v>
      </c>
      <c r="BV12" s="556">
        <v>0.5</v>
      </c>
      <c r="BW12" s="556">
        <v>0.5</v>
      </c>
      <c r="BX12" s="556">
        <v>1</v>
      </c>
      <c r="BY12" s="556">
        <v>0.5</v>
      </c>
      <c r="BZ12" s="556">
        <v>0.5</v>
      </c>
      <c r="CA12" s="556">
        <v>0.5</v>
      </c>
      <c r="CB12" s="557">
        <v>0.5</v>
      </c>
      <c r="CC12" s="556">
        <v>0.5</v>
      </c>
      <c r="CD12" s="556">
        <v>0.5</v>
      </c>
      <c r="CE12" s="694"/>
    </row>
    <row r="13" spans="1:84" hidden="1">
      <c r="B13" s="523" t="str">
        <f t="shared" si="0"/>
        <v>1.1.2</v>
      </c>
      <c r="C13" s="546" t="str">
        <f t="shared" si="1"/>
        <v>設備騒音対策</v>
      </c>
      <c r="D13" s="547">
        <f>IF(I$11=0,0,G13/I$11)</f>
        <v>0</v>
      </c>
      <c r="E13" s="547">
        <f>IF(J$11=0,0,H13/J$11)</f>
        <v>0</v>
      </c>
      <c r="G13" s="548">
        <f t="shared" si="2"/>
        <v>0</v>
      </c>
      <c r="H13" s="548">
        <f t="shared" si="3"/>
        <v>0</v>
      </c>
      <c r="I13" s="536"/>
      <c r="J13" s="536"/>
      <c r="K13" s="548">
        <f>IF(スコア!M13=0,0,1)</f>
        <v>0</v>
      </c>
      <c r="L13" s="548">
        <f>IF(スコア!O13=0,0,1)</f>
        <v>0</v>
      </c>
      <c r="M13" s="548">
        <f t="shared" si="4"/>
        <v>0.5</v>
      </c>
      <c r="N13" s="548">
        <f t="shared" si="5"/>
        <v>0</v>
      </c>
      <c r="P13" s="549" t="str">
        <f t="shared" si="6"/>
        <v>1.1.2</v>
      </c>
      <c r="Q13" s="549" t="str">
        <f t="shared" si="7"/>
        <v xml:space="preserve"> Q1 1.1</v>
      </c>
      <c r="R13" s="550" t="str">
        <f t="shared" si="8"/>
        <v>設備騒音対策</v>
      </c>
      <c r="S13" s="551">
        <f t="shared" si="9"/>
        <v>0.5</v>
      </c>
      <c r="T13" s="551">
        <f t="shared" si="10"/>
        <v>0.5</v>
      </c>
      <c r="U13" s="551">
        <f t="shared" si="11"/>
        <v>0.5</v>
      </c>
      <c r="V13" s="551">
        <f t="shared" si="12"/>
        <v>0.5</v>
      </c>
      <c r="W13" s="551">
        <f t="shared" si="13"/>
        <v>0.5</v>
      </c>
      <c r="X13" s="551">
        <f t="shared" si="14"/>
        <v>0.5</v>
      </c>
      <c r="Y13" s="551">
        <f t="shared" si="15"/>
        <v>0</v>
      </c>
      <c r="Z13" s="551">
        <f t="shared" si="16"/>
        <v>0.5</v>
      </c>
      <c r="AA13" s="551">
        <f t="shared" si="21"/>
        <v>0.5</v>
      </c>
      <c r="AB13" s="551">
        <f t="shared" si="17"/>
        <v>0.5</v>
      </c>
      <c r="AC13" s="552">
        <f t="shared" si="18"/>
        <v>0.5</v>
      </c>
      <c r="AD13" s="551">
        <f t="shared" si="19"/>
        <v>0.5</v>
      </c>
      <c r="AE13" s="551">
        <f t="shared" si="20"/>
        <v>0.5</v>
      </c>
      <c r="AG13" s="549" t="s">
        <v>213</v>
      </c>
      <c r="AH13" s="553" t="s">
        <v>211</v>
      </c>
      <c r="AI13" s="554" t="s">
        <v>214</v>
      </c>
      <c r="AJ13" s="551">
        <v>0.6</v>
      </c>
      <c r="AK13" s="551"/>
      <c r="AL13" s="551"/>
      <c r="AM13" s="551"/>
      <c r="AN13" s="551">
        <v>0.6</v>
      </c>
      <c r="AO13" s="551"/>
      <c r="AP13" s="551"/>
      <c r="AQ13" s="551"/>
      <c r="AR13" s="551">
        <v>0.6</v>
      </c>
      <c r="AS13" s="556"/>
      <c r="AT13" s="557">
        <v>0.6</v>
      </c>
      <c r="AU13" s="556"/>
      <c r="AV13" s="556"/>
      <c r="AX13" s="549" t="s">
        <v>213</v>
      </c>
      <c r="AY13" s="553" t="s">
        <v>211</v>
      </c>
      <c r="AZ13" s="554" t="s">
        <v>214</v>
      </c>
      <c r="BA13" s="556"/>
      <c r="BB13" s="556"/>
      <c r="BC13" s="556"/>
      <c r="BD13" s="556"/>
      <c r="BE13" s="556"/>
      <c r="BF13" s="556"/>
      <c r="BG13" s="556"/>
      <c r="BH13" s="558"/>
      <c r="BI13" s="556"/>
      <c r="BJ13" s="556"/>
      <c r="BK13" s="557"/>
      <c r="BL13" s="556"/>
      <c r="BM13" s="556"/>
      <c r="BO13" s="549" t="s">
        <v>213</v>
      </c>
      <c r="BP13" s="553" t="s">
        <v>211</v>
      </c>
      <c r="BQ13" s="554" t="s">
        <v>214</v>
      </c>
      <c r="BR13" s="556">
        <v>0.5</v>
      </c>
      <c r="BS13" s="556">
        <v>0.5</v>
      </c>
      <c r="BT13" s="556">
        <v>0.5</v>
      </c>
      <c r="BU13" s="556">
        <v>0.5</v>
      </c>
      <c r="BV13" s="556">
        <v>0.5</v>
      </c>
      <c r="BW13" s="556">
        <v>0.5</v>
      </c>
      <c r="BX13" s="556"/>
      <c r="BY13" s="556">
        <v>0.5</v>
      </c>
      <c r="BZ13" s="556">
        <v>0.5</v>
      </c>
      <c r="CA13" s="556">
        <v>0.5</v>
      </c>
      <c r="CB13" s="557">
        <v>0.5</v>
      </c>
      <c r="CC13" s="556">
        <v>0.5</v>
      </c>
      <c r="CD13" s="556">
        <v>0.5</v>
      </c>
      <c r="CE13" s="694"/>
    </row>
    <row r="14" spans="1:84">
      <c r="B14" s="523">
        <f t="shared" si="0"/>
        <v>1.2</v>
      </c>
      <c r="C14" s="454" t="str">
        <f t="shared" si="1"/>
        <v>遮音</v>
      </c>
      <c r="D14" s="547">
        <f>IF(I$10=0,0,G14/I$10)</f>
        <v>0.4</v>
      </c>
      <c r="E14" s="547">
        <f>IF(J$10=0,0,H14/J$10)</f>
        <v>0</v>
      </c>
      <c r="G14" s="548">
        <f t="shared" si="2"/>
        <v>0.4</v>
      </c>
      <c r="H14" s="548">
        <f t="shared" si="3"/>
        <v>0</v>
      </c>
      <c r="I14" s="536">
        <f>SUM(G15:G18)</f>
        <v>1</v>
      </c>
      <c r="J14" s="536">
        <f>SUM(H15:H18)</f>
        <v>0</v>
      </c>
      <c r="K14" s="548">
        <f>IF(スコア!M14=0,0,1)</f>
        <v>1</v>
      </c>
      <c r="L14" s="548">
        <f>IF(スコア!O14=0,0,1)</f>
        <v>0</v>
      </c>
      <c r="M14" s="548">
        <f t="shared" si="4"/>
        <v>0.4</v>
      </c>
      <c r="N14" s="548">
        <f t="shared" si="5"/>
        <v>0</v>
      </c>
      <c r="P14" s="549">
        <f t="shared" si="6"/>
        <v>1.2</v>
      </c>
      <c r="Q14" s="549" t="str">
        <f t="shared" si="7"/>
        <v xml:space="preserve"> Q1 1</v>
      </c>
      <c r="R14" s="550" t="str">
        <f t="shared" si="8"/>
        <v>遮音</v>
      </c>
      <c r="S14" s="551">
        <f t="shared" si="9"/>
        <v>0.4</v>
      </c>
      <c r="T14" s="551">
        <f t="shared" si="10"/>
        <v>0.4</v>
      </c>
      <c r="U14" s="551">
        <f t="shared" si="11"/>
        <v>0.4</v>
      </c>
      <c r="V14" s="551">
        <f t="shared" si="12"/>
        <v>0.4</v>
      </c>
      <c r="W14" s="551">
        <f t="shared" si="13"/>
        <v>0.4</v>
      </c>
      <c r="X14" s="551">
        <f t="shared" si="14"/>
        <v>0.4</v>
      </c>
      <c r="Y14" s="551">
        <f t="shared" si="15"/>
        <v>0.5</v>
      </c>
      <c r="Z14" s="551">
        <f t="shared" si="16"/>
        <v>0.4</v>
      </c>
      <c r="AA14" s="551">
        <f t="shared" si="21"/>
        <v>0.4</v>
      </c>
      <c r="AB14" s="551">
        <f t="shared" si="17"/>
        <v>0.4</v>
      </c>
      <c r="AC14" s="552">
        <f t="shared" si="18"/>
        <v>0.4</v>
      </c>
      <c r="AD14" s="551">
        <f t="shared" si="19"/>
        <v>0.4</v>
      </c>
      <c r="AE14" s="551">
        <f t="shared" si="20"/>
        <v>0.5</v>
      </c>
      <c r="AG14" s="549">
        <v>1.2</v>
      </c>
      <c r="AH14" s="553" t="s">
        <v>209</v>
      </c>
      <c r="AI14" s="455" t="s">
        <v>705</v>
      </c>
      <c r="AJ14" s="555">
        <v>0.4</v>
      </c>
      <c r="AK14" s="551">
        <v>0.4</v>
      </c>
      <c r="AL14" s="551"/>
      <c r="AM14" s="551">
        <v>0.4</v>
      </c>
      <c r="AN14" s="555">
        <v>0.4</v>
      </c>
      <c r="AO14" s="551"/>
      <c r="AP14" s="551"/>
      <c r="AQ14" s="551"/>
      <c r="AR14" s="555">
        <v>0.5</v>
      </c>
      <c r="AS14" s="556">
        <v>0.4</v>
      </c>
      <c r="AT14" s="557">
        <v>0.5</v>
      </c>
      <c r="AU14" s="556">
        <v>0.4</v>
      </c>
      <c r="AV14" s="559">
        <v>0.4</v>
      </c>
      <c r="AX14" s="549">
        <v>1.2</v>
      </c>
      <c r="AY14" s="553" t="s">
        <v>209</v>
      </c>
      <c r="AZ14" s="455" t="s">
        <v>705</v>
      </c>
      <c r="BA14" s="556">
        <v>0.7</v>
      </c>
      <c r="BB14" s="556">
        <v>0.7</v>
      </c>
      <c r="BC14" s="556">
        <v>0.7</v>
      </c>
      <c r="BD14" s="556">
        <v>0.7</v>
      </c>
      <c r="BE14" s="556">
        <v>0.7</v>
      </c>
      <c r="BF14" s="556">
        <v>0.7</v>
      </c>
      <c r="BG14" s="556">
        <v>1</v>
      </c>
      <c r="BH14" s="558">
        <v>0.4</v>
      </c>
      <c r="BI14" s="556">
        <v>0.7</v>
      </c>
      <c r="BJ14" s="556">
        <v>0.7</v>
      </c>
      <c r="BK14" s="557">
        <v>0.7</v>
      </c>
      <c r="BL14" s="556">
        <v>0.7</v>
      </c>
      <c r="BM14" s="556">
        <v>1</v>
      </c>
      <c r="BO14" s="549">
        <v>1.2</v>
      </c>
      <c r="BP14" s="553" t="s">
        <v>209</v>
      </c>
      <c r="BQ14" s="455" t="s">
        <v>705</v>
      </c>
      <c r="BR14" s="556">
        <v>0.4</v>
      </c>
      <c r="BS14" s="556">
        <v>0.4</v>
      </c>
      <c r="BT14" s="556">
        <v>0.4</v>
      </c>
      <c r="BU14" s="556">
        <v>0.4</v>
      </c>
      <c r="BV14" s="556">
        <v>0.4</v>
      </c>
      <c r="BW14" s="556">
        <v>0.4</v>
      </c>
      <c r="BX14" s="556">
        <v>0.5</v>
      </c>
      <c r="BY14" s="556">
        <v>0.4</v>
      </c>
      <c r="BZ14" s="556">
        <v>0.4</v>
      </c>
      <c r="CA14" s="556">
        <v>0.4</v>
      </c>
      <c r="CB14" s="556">
        <v>0.4</v>
      </c>
      <c r="CC14" s="556">
        <v>0.4</v>
      </c>
      <c r="CD14" s="556">
        <v>0.5</v>
      </c>
      <c r="CE14" s="694"/>
    </row>
    <row r="15" spans="1:84">
      <c r="B15" s="523" t="str">
        <f t="shared" si="0"/>
        <v>1.2.1</v>
      </c>
      <c r="C15" s="454" t="str">
        <f t="shared" si="1"/>
        <v>開口部遮音性能</v>
      </c>
      <c r="D15" s="547">
        <f t="shared" ref="D15:E18" si="22">IF(I$14=0,0,G15/I$14)</f>
        <v>0.6</v>
      </c>
      <c r="E15" s="547">
        <f>IF(J$14=0,0,H15/J$14)</f>
        <v>0</v>
      </c>
      <c r="G15" s="548">
        <f t="shared" si="2"/>
        <v>0.6</v>
      </c>
      <c r="H15" s="548">
        <f t="shared" si="3"/>
        <v>0</v>
      </c>
      <c r="I15" s="536"/>
      <c r="J15" s="536"/>
      <c r="K15" s="548">
        <f>IF(スコア!M15=0,0,1)</f>
        <v>1</v>
      </c>
      <c r="L15" s="548">
        <f>IF(スコア!O15=0,0,1)</f>
        <v>1</v>
      </c>
      <c r="M15" s="548">
        <f t="shared" si="4"/>
        <v>0.6</v>
      </c>
      <c r="N15" s="548">
        <f t="shared" si="5"/>
        <v>0</v>
      </c>
      <c r="P15" s="549" t="str">
        <f t="shared" si="6"/>
        <v>1.2.1</v>
      </c>
      <c r="Q15" s="549" t="str">
        <f t="shared" si="7"/>
        <v xml:space="preserve"> Q1 1.2</v>
      </c>
      <c r="R15" s="550" t="str">
        <f t="shared" si="8"/>
        <v>開口部遮音性能</v>
      </c>
      <c r="S15" s="551">
        <f t="shared" si="9"/>
        <v>0.6</v>
      </c>
      <c r="T15" s="551">
        <f t="shared" si="10"/>
        <v>0.3</v>
      </c>
      <c r="U15" s="551">
        <f t="shared" si="11"/>
        <v>1</v>
      </c>
      <c r="V15" s="551">
        <f t="shared" si="12"/>
        <v>0.6</v>
      </c>
      <c r="W15" s="551">
        <f t="shared" si="13"/>
        <v>0.4</v>
      </c>
      <c r="X15" s="551">
        <f t="shared" si="14"/>
        <v>1</v>
      </c>
      <c r="Y15" s="551">
        <f t="shared" si="15"/>
        <v>1</v>
      </c>
      <c r="Z15" s="560">
        <f t="shared" si="16"/>
        <v>1</v>
      </c>
      <c r="AA15" s="551">
        <f t="shared" si="21"/>
        <v>0.6</v>
      </c>
      <c r="AB15" s="551">
        <f t="shared" si="17"/>
        <v>0.3</v>
      </c>
      <c r="AC15" s="552">
        <f t="shared" si="18"/>
        <v>0.3</v>
      </c>
      <c r="AD15" s="551">
        <f t="shared" si="19"/>
        <v>0.3</v>
      </c>
      <c r="AE15" s="551">
        <f t="shared" si="20"/>
        <v>0.3</v>
      </c>
      <c r="AG15" s="549" t="s">
        <v>65</v>
      </c>
      <c r="AH15" s="553" t="s">
        <v>215</v>
      </c>
      <c r="AI15" s="455" t="s">
        <v>66</v>
      </c>
      <c r="AJ15" s="561"/>
      <c r="AK15" s="561"/>
      <c r="AL15" s="561"/>
      <c r="AM15" s="561"/>
      <c r="AN15" s="561"/>
      <c r="AO15" s="561"/>
      <c r="AP15" s="561"/>
      <c r="AQ15" s="561"/>
      <c r="AR15" s="561"/>
      <c r="AS15" s="556"/>
      <c r="AT15" s="557"/>
      <c r="AU15" s="556"/>
      <c r="AV15" s="556"/>
      <c r="AX15" s="549" t="s">
        <v>65</v>
      </c>
      <c r="AY15" s="553" t="s">
        <v>215</v>
      </c>
      <c r="AZ15" s="455" t="s">
        <v>66</v>
      </c>
      <c r="BA15" s="556">
        <v>0.6</v>
      </c>
      <c r="BB15" s="556">
        <v>0.4</v>
      </c>
      <c r="BC15" s="556">
        <v>1</v>
      </c>
      <c r="BD15" s="556">
        <v>0.6</v>
      </c>
      <c r="BE15" s="556">
        <v>0.4</v>
      </c>
      <c r="BF15" s="556">
        <v>1</v>
      </c>
      <c r="BG15" s="556">
        <v>1</v>
      </c>
      <c r="BH15" s="558">
        <v>1</v>
      </c>
      <c r="BI15" s="556">
        <v>0.6</v>
      </c>
      <c r="BJ15" s="556">
        <v>0.4</v>
      </c>
      <c r="BK15" s="557">
        <v>0.3</v>
      </c>
      <c r="BL15" s="556">
        <v>0.3</v>
      </c>
      <c r="BM15" s="556">
        <v>0.3</v>
      </c>
      <c r="BO15" s="549" t="s">
        <v>65</v>
      </c>
      <c r="BP15" s="553" t="s">
        <v>215</v>
      </c>
      <c r="BQ15" s="455" t="s">
        <v>66</v>
      </c>
      <c r="BR15" s="556">
        <v>0.6</v>
      </c>
      <c r="BS15" s="556">
        <v>0.3</v>
      </c>
      <c r="BT15" s="556">
        <v>1</v>
      </c>
      <c r="BU15" s="556">
        <v>0.6</v>
      </c>
      <c r="BV15" s="556">
        <v>0.4</v>
      </c>
      <c r="BW15" s="556">
        <v>1</v>
      </c>
      <c r="BX15" s="556">
        <v>1</v>
      </c>
      <c r="BY15" s="556">
        <v>1</v>
      </c>
      <c r="BZ15" s="556">
        <v>0.6</v>
      </c>
      <c r="CA15" s="556">
        <v>0.3</v>
      </c>
      <c r="CB15" s="556">
        <v>0.3</v>
      </c>
      <c r="CC15" s="556">
        <v>0.3</v>
      </c>
      <c r="CD15" s="556">
        <v>0.3</v>
      </c>
      <c r="CE15" s="694"/>
    </row>
    <row r="16" spans="1:84">
      <c r="B16" s="523" t="str">
        <f t="shared" si="0"/>
        <v>1.2.2</v>
      </c>
      <c r="C16" s="454" t="str">
        <f t="shared" si="1"/>
        <v>界壁遮音性能</v>
      </c>
      <c r="D16" s="547">
        <f t="shared" si="22"/>
        <v>0.4</v>
      </c>
      <c r="E16" s="547">
        <f t="shared" si="22"/>
        <v>0</v>
      </c>
      <c r="G16" s="548">
        <f t="shared" si="2"/>
        <v>0.4</v>
      </c>
      <c r="H16" s="548">
        <f t="shared" si="3"/>
        <v>0</v>
      </c>
      <c r="I16" s="548"/>
      <c r="J16" s="548"/>
      <c r="K16" s="548">
        <f>IF(スコア!M16=0,0,1)</f>
        <v>1</v>
      </c>
      <c r="L16" s="548">
        <f>IF(スコア!O16=0,0,1)</f>
        <v>1</v>
      </c>
      <c r="M16" s="548">
        <f t="shared" si="4"/>
        <v>0.4</v>
      </c>
      <c r="N16" s="548">
        <f t="shared" si="5"/>
        <v>0</v>
      </c>
      <c r="P16" s="549" t="str">
        <f t="shared" si="6"/>
        <v>1.2.2</v>
      </c>
      <c r="Q16" s="549" t="str">
        <f t="shared" si="7"/>
        <v xml:space="preserve"> Q1 1.2</v>
      </c>
      <c r="R16" s="550" t="str">
        <f t="shared" si="8"/>
        <v>界壁遮音性能</v>
      </c>
      <c r="S16" s="551">
        <f t="shared" si="9"/>
        <v>0.4</v>
      </c>
      <c r="T16" s="551">
        <f t="shared" si="10"/>
        <v>0.3</v>
      </c>
      <c r="U16" s="551">
        <f t="shared" si="11"/>
        <v>0</v>
      </c>
      <c r="V16" s="551">
        <f t="shared" si="12"/>
        <v>0.4</v>
      </c>
      <c r="W16" s="551">
        <f t="shared" si="13"/>
        <v>0.6</v>
      </c>
      <c r="X16" s="551">
        <f t="shared" si="14"/>
        <v>0</v>
      </c>
      <c r="Y16" s="551">
        <f t="shared" si="15"/>
        <v>0</v>
      </c>
      <c r="Z16" s="560">
        <f t="shared" si="16"/>
        <v>0</v>
      </c>
      <c r="AA16" s="551">
        <f t="shared" si="21"/>
        <v>0.4</v>
      </c>
      <c r="AB16" s="551">
        <f t="shared" si="17"/>
        <v>0.3</v>
      </c>
      <c r="AC16" s="552">
        <f t="shared" si="18"/>
        <v>0.3</v>
      </c>
      <c r="AD16" s="551">
        <f t="shared" si="19"/>
        <v>0.3</v>
      </c>
      <c r="AE16" s="551">
        <f t="shared" si="20"/>
        <v>0.3</v>
      </c>
      <c r="AG16" s="549" t="s">
        <v>67</v>
      </c>
      <c r="AH16" s="553" t="s">
        <v>215</v>
      </c>
      <c r="AI16" s="455" t="s">
        <v>157</v>
      </c>
      <c r="AJ16" s="562">
        <v>1</v>
      </c>
      <c r="AK16" s="556">
        <v>0.4</v>
      </c>
      <c r="AL16" s="556"/>
      <c r="AM16" s="556">
        <v>1</v>
      </c>
      <c r="AN16" s="562">
        <v>0.4</v>
      </c>
      <c r="AO16" s="556"/>
      <c r="AP16" s="556"/>
      <c r="AQ16" s="563"/>
      <c r="AR16" s="562">
        <v>1</v>
      </c>
      <c r="AS16" s="556">
        <v>0.4</v>
      </c>
      <c r="AT16" s="557">
        <v>1</v>
      </c>
      <c r="AU16" s="556">
        <v>0.4</v>
      </c>
      <c r="AV16" s="556">
        <v>0.4</v>
      </c>
      <c r="AX16" s="549" t="s">
        <v>67</v>
      </c>
      <c r="AY16" s="553" t="s">
        <v>215</v>
      </c>
      <c r="AZ16" s="455" t="s">
        <v>157</v>
      </c>
      <c r="BA16" s="556">
        <v>0.4</v>
      </c>
      <c r="BB16" s="556">
        <v>0.3</v>
      </c>
      <c r="BC16" s="556"/>
      <c r="BD16" s="556">
        <v>0.4</v>
      </c>
      <c r="BE16" s="556">
        <v>0.6</v>
      </c>
      <c r="BF16" s="556"/>
      <c r="BG16" s="556"/>
      <c r="BH16" s="558"/>
      <c r="BI16" s="556">
        <v>0.4</v>
      </c>
      <c r="BJ16" s="556">
        <v>0.3</v>
      </c>
      <c r="BK16" s="557">
        <v>0.3</v>
      </c>
      <c r="BL16" s="556">
        <v>0.3</v>
      </c>
      <c r="BM16" s="556">
        <v>0.3</v>
      </c>
      <c r="BO16" s="549" t="s">
        <v>67</v>
      </c>
      <c r="BP16" s="553" t="s">
        <v>215</v>
      </c>
      <c r="BQ16" s="455" t="s">
        <v>157</v>
      </c>
      <c r="BR16" s="556">
        <v>0.4</v>
      </c>
      <c r="BS16" s="556">
        <v>0.3</v>
      </c>
      <c r="BT16" s="556"/>
      <c r="BU16" s="556">
        <v>0.4</v>
      </c>
      <c r="BV16" s="556">
        <v>0.6</v>
      </c>
      <c r="BW16" s="556"/>
      <c r="BX16" s="556"/>
      <c r="BY16" s="556"/>
      <c r="BZ16" s="556">
        <v>0.4</v>
      </c>
      <c r="CA16" s="556">
        <v>0.3</v>
      </c>
      <c r="CB16" s="556">
        <v>0.3</v>
      </c>
      <c r="CC16" s="556">
        <v>0.3</v>
      </c>
      <c r="CD16" s="556">
        <v>0.3</v>
      </c>
      <c r="CE16" s="694"/>
    </row>
    <row r="17" spans="1:84">
      <c r="B17" s="523" t="str">
        <f t="shared" si="0"/>
        <v>1.2.3</v>
      </c>
      <c r="C17" s="454" t="str">
        <f t="shared" si="1"/>
        <v>界床遮音性能（軽量衝撃源）</v>
      </c>
      <c r="D17" s="547">
        <f t="shared" si="22"/>
        <v>0</v>
      </c>
      <c r="E17" s="547">
        <f t="shared" si="22"/>
        <v>0</v>
      </c>
      <c r="G17" s="548">
        <f t="shared" si="2"/>
        <v>0</v>
      </c>
      <c r="H17" s="548">
        <f t="shared" si="3"/>
        <v>0</v>
      </c>
      <c r="I17" s="548"/>
      <c r="J17" s="548"/>
      <c r="K17" s="548">
        <f>IF(スコア!M17=0,0,1)</f>
        <v>1</v>
      </c>
      <c r="L17" s="548">
        <f>IF(スコア!O17=0,0,1)</f>
        <v>1</v>
      </c>
      <c r="M17" s="548">
        <f t="shared" si="4"/>
        <v>0</v>
      </c>
      <c r="N17" s="548">
        <f t="shared" si="5"/>
        <v>0</v>
      </c>
      <c r="P17" s="549" t="str">
        <f t="shared" si="6"/>
        <v>1.2.3</v>
      </c>
      <c r="Q17" s="549" t="str">
        <f t="shared" si="7"/>
        <v xml:space="preserve"> Q1 1.2</v>
      </c>
      <c r="R17" s="550" t="str">
        <f t="shared" si="8"/>
        <v>界床遮音性能（軽量衝撃源）</v>
      </c>
      <c r="S17" s="551">
        <f t="shared" si="9"/>
        <v>0</v>
      </c>
      <c r="T17" s="551">
        <f t="shared" si="10"/>
        <v>0.2</v>
      </c>
      <c r="U17" s="551">
        <f t="shared" si="11"/>
        <v>0</v>
      </c>
      <c r="V17" s="551">
        <f t="shared" si="12"/>
        <v>0</v>
      </c>
      <c r="W17" s="551">
        <f t="shared" si="13"/>
        <v>0</v>
      </c>
      <c r="X17" s="551">
        <f t="shared" si="14"/>
        <v>0</v>
      </c>
      <c r="Y17" s="551">
        <f t="shared" si="15"/>
        <v>0</v>
      </c>
      <c r="Z17" s="560">
        <f t="shared" si="16"/>
        <v>0</v>
      </c>
      <c r="AA17" s="551">
        <f t="shared" si="21"/>
        <v>0</v>
      </c>
      <c r="AB17" s="551">
        <f t="shared" si="17"/>
        <v>0.2</v>
      </c>
      <c r="AC17" s="552">
        <f t="shared" si="18"/>
        <v>0.2</v>
      </c>
      <c r="AD17" s="551">
        <f t="shared" si="19"/>
        <v>0.2</v>
      </c>
      <c r="AE17" s="551">
        <f t="shared" si="20"/>
        <v>0.2</v>
      </c>
      <c r="AG17" s="549" t="s">
        <v>68</v>
      </c>
      <c r="AH17" s="553" t="s">
        <v>215</v>
      </c>
      <c r="AI17" s="455" t="s">
        <v>158</v>
      </c>
      <c r="AJ17" s="556"/>
      <c r="AK17" s="556">
        <v>0.3</v>
      </c>
      <c r="AL17" s="556"/>
      <c r="AM17" s="556"/>
      <c r="AN17" s="562">
        <v>0.6</v>
      </c>
      <c r="AO17" s="556"/>
      <c r="AP17" s="556"/>
      <c r="AQ17" s="563"/>
      <c r="AR17" s="556"/>
      <c r="AS17" s="556">
        <v>0.3</v>
      </c>
      <c r="AT17" s="557"/>
      <c r="AU17" s="556">
        <v>0.3</v>
      </c>
      <c r="AV17" s="556">
        <v>0.3</v>
      </c>
      <c r="AX17" s="549" t="s">
        <v>68</v>
      </c>
      <c r="AY17" s="553" t="s">
        <v>215</v>
      </c>
      <c r="AZ17" s="455" t="s">
        <v>158</v>
      </c>
      <c r="BA17" s="556"/>
      <c r="BB17" s="556">
        <v>0.15</v>
      </c>
      <c r="BC17" s="556"/>
      <c r="BD17" s="556"/>
      <c r="BE17" s="556"/>
      <c r="BF17" s="556"/>
      <c r="BG17" s="556"/>
      <c r="BH17" s="558"/>
      <c r="BI17" s="556"/>
      <c r="BJ17" s="556">
        <v>0.15</v>
      </c>
      <c r="BK17" s="557">
        <v>0.2</v>
      </c>
      <c r="BL17" s="556">
        <v>0.2</v>
      </c>
      <c r="BM17" s="556">
        <v>0.2</v>
      </c>
      <c r="BO17" s="549" t="s">
        <v>68</v>
      </c>
      <c r="BP17" s="553" t="s">
        <v>215</v>
      </c>
      <c r="BQ17" s="455" t="s">
        <v>158</v>
      </c>
      <c r="BR17" s="556"/>
      <c r="BS17" s="556">
        <v>0.2</v>
      </c>
      <c r="BT17" s="556"/>
      <c r="BU17" s="556"/>
      <c r="BV17" s="556"/>
      <c r="BW17" s="556"/>
      <c r="BX17" s="556"/>
      <c r="BY17" s="563"/>
      <c r="BZ17" s="556"/>
      <c r="CA17" s="556">
        <v>0.2</v>
      </c>
      <c r="CB17" s="557">
        <v>0.2</v>
      </c>
      <c r="CC17" s="556">
        <v>0.2</v>
      </c>
      <c r="CD17" s="556">
        <v>0.2</v>
      </c>
      <c r="CE17" s="694"/>
    </row>
    <row r="18" spans="1:84">
      <c r="B18" s="523" t="str">
        <f t="shared" si="0"/>
        <v>1.2.4</v>
      </c>
      <c r="C18" s="454" t="str">
        <f t="shared" si="1"/>
        <v>界床遮音性能（重量衝撃源）</v>
      </c>
      <c r="D18" s="547">
        <f t="shared" si="22"/>
        <v>0</v>
      </c>
      <c r="E18" s="547">
        <f t="shared" si="22"/>
        <v>0</v>
      </c>
      <c r="G18" s="548">
        <f t="shared" si="2"/>
        <v>0</v>
      </c>
      <c r="H18" s="548">
        <f t="shared" si="3"/>
        <v>0</v>
      </c>
      <c r="I18" s="548"/>
      <c r="J18" s="548"/>
      <c r="K18" s="548">
        <f>IF(スコア!M18=0,0,1)</f>
        <v>1</v>
      </c>
      <c r="L18" s="548">
        <f>IF(スコア!O18=0,0,1)</f>
        <v>1</v>
      </c>
      <c r="M18" s="548">
        <f t="shared" si="4"/>
        <v>0</v>
      </c>
      <c r="N18" s="548">
        <f t="shared" si="5"/>
        <v>0</v>
      </c>
      <c r="P18" s="549" t="str">
        <f t="shared" si="6"/>
        <v>1.2.4</v>
      </c>
      <c r="Q18" s="549" t="str">
        <f t="shared" si="7"/>
        <v xml:space="preserve"> Q1 1.2</v>
      </c>
      <c r="R18" s="550" t="str">
        <f t="shared" si="8"/>
        <v>界床遮音性能（重量衝撃源）</v>
      </c>
      <c r="S18" s="551">
        <f t="shared" si="9"/>
        <v>0</v>
      </c>
      <c r="T18" s="551">
        <f t="shared" si="10"/>
        <v>0.2</v>
      </c>
      <c r="U18" s="551">
        <f t="shared" si="11"/>
        <v>0</v>
      </c>
      <c r="V18" s="551">
        <f t="shared" si="12"/>
        <v>0</v>
      </c>
      <c r="W18" s="551">
        <f t="shared" si="13"/>
        <v>0</v>
      </c>
      <c r="X18" s="551">
        <f t="shared" si="14"/>
        <v>0</v>
      </c>
      <c r="Y18" s="551">
        <f t="shared" si="15"/>
        <v>0</v>
      </c>
      <c r="Z18" s="560">
        <f t="shared" si="16"/>
        <v>0</v>
      </c>
      <c r="AA18" s="551">
        <f t="shared" si="21"/>
        <v>0</v>
      </c>
      <c r="AB18" s="551">
        <f t="shared" si="17"/>
        <v>0.2</v>
      </c>
      <c r="AC18" s="552">
        <f t="shared" si="18"/>
        <v>0.2</v>
      </c>
      <c r="AD18" s="551">
        <f t="shared" si="19"/>
        <v>0.2</v>
      </c>
      <c r="AE18" s="551">
        <f t="shared" si="20"/>
        <v>0.2</v>
      </c>
      <c r="AG18" s="549" t="s">
        <v>69</v>
      </c>
      <c r="AH18" s="553" t="s">
        <v>215</v>
      </c>
      <c r="AI18" s="455" t="s">
        <v>159</v>
      </c>
      <c r="AJ18" s="556"/>
      <c r="AK18" s="556">
        <v>0.3</v>
      </c>
      <c r="AL18" s="556"/>
      <c r="AM18" s="556"/>
      <c r="AN18" s="556"/>
      <c r="AO18" s="556"/>
      <c r="AP18" s="556"/>
      <c r="AQ18" s="563"/>
      <c r="AR18" s="556"/>
      <c r="AS18" s="556">
        <v>0.3</v>
      </c>
      <c r="AT18" s="557"/>
      <c r="AU18" s="556">
        <v>0.3</v>
      </c>
      <c r="AV18" s="556">
        <v>0.3</v>
      </c>
      <c r="AX18" s="549" t="s">
        <v>69</v>
      </c>
      <c r="AY18" s="553" t="s">
        <v>215</v>
      </c>
      <c r="AZ18" s="455" t="s">
        <v>159</v>
      </c>
      <c r="BA18" s="556"/>
      <c r="BB18" s="556">
        <v>0.15</v>
      </c>
      <c r="BC18" s="556"/>
      <c r="BD18" s="556"/>
      <c r="BE18" s="556"/>
      <c r="BF18" s="556"/>
      <c r="BG18" s="556"/>
      <c r="BH18" s="558"/>
      <c r="BI18" s="556"/>
      <c r="BJ18" s="556">
        <v>0.15</v>
      </c>
      <c r="BK18" s="557">
        <v>0.2</v>
      </c>
      <c r="BL18" s="556">
        <v>0.2</v>
      </c>
      <c r="BM18" s="556">
        <v>0.2</v>
      </c>
      <c r="BO18" s="549" t="s">
        <v>69</v>
      </c>
      <c r="BP18" s="553" t="s">
        <v>215</v>
      </c>
      <c r="BQ18" s="455" t="s">
        <v>159</v>
      </c>
      <c r="BR18" s="556"/>
      <c r="BS18" s="556">
        <v>0.2</v>
      </c>
      <c r="BT18" s="556"/>
      <c r="BU18" s="556"/>
      <c r="BV18" s="556"/>
      <c r="BW18" s="556"/>
      <c r="BX18" s="556"/>
      <c r="BY18" s="563"/>
      <c r="BZ18" s="556"/>
      <c r="CA18" s="556">
        <v>0.2</v>
      </c>
      <c r="CB18" s="557">
        <v>0.2</v>
      </c>
      <c r="CC18" s="556">
        <v>0.2</v>
      </c>
      <c r="CD18" s="556">
        <v>0.2</v>
      </c>
      <c r="CE18" s="694"/>
    </row>
    <row r="19" spans="1:84">
      <c r="B19" s="523">
        <f t="shared" si="0"/>
        <v>1.3</v>
      </c>
      <c r="C19" s="454" t="str">
        <f t="shared" si="1"/>
        <v>吸音</v>
      </c>
      <c r="D19" s="547">
        <f>IF(I$10=0,0,G19/I$10)</f>
        <v>0.2</v>
      </c>
      <c r="E19" s="547">
        <f>IF(J$10=0,0,H19/J$10)</f>
        <v>0</v>
      </c>
      <c r="G19" s="548">
        <f t="shared" si="2"/>
        <v>0.2</v>
      </c>
      <c r="H19" s="548">
        <f t="shared" si="3"/>
        <v>0</v>
      </c>
      <c r="I19" s="548"/>
      <c r="J19" s="548"/>
      <c r="K19" s="548">
        <f>IF(スコア!M19=0,0,1)</f>
        <v>1</v>
      </c>
      <c r="L19" s="548">
        <f>IF(スコア!O19=0,0,1)</f>
        <v>1</v>
      </c>
      <c r="M19" s="548">
        <f t="shared" si="4"/>
        <v>0.2</v>
      </c>
      <c r="N19" s="548">
        <f t="shared" si="5"/>
        <v>0</v>
      </c>
      <c r="P19" s="549">
        <f t="shared" si="6"/>
        <v>1.3</v>
      </c>
      <c r="Q19" s="549" t="str">
        <f t="shared" si="7"/>
        <v xml:space="preserve"> Q1 1</v>
      </c>
      <c r="R19" s="550" t="str">
        <f t="shared" si="8"/>
        <v>吸音</v>
      </c>
      <c r="S19" s="551">
        <f t="shared" si="9"/>
        <v>0.2</v>
      </c>
      <c r="T19" s="551">
        <f t="shared" si="10"/>
        <v>0.2</v>
      </c>
      <c r="U19" s="551">
        <f t="shared" si="11"/>
        <v>0.2</v>
      </c>
      <c r="V19" s="551">
        <f t="shared" si="12"/>
        <v>0.2</v>
      </c>
      <c r="W19" s="551">
        <f t="shared" si="13"/>
        <v>0.2</v>
      </c>
      <c r="X19" s="551">
        <f t="shared" si="14"/>
        <v>0.2</v>
      </c>
      <c r="Y19" s="551">
        <f t="shared" si="15"/>
        <v>0</v>
      </c>
      <c r="Z19" s="560">
        <f t="shared" si="16"/>
        <v>0.2</v>
      </c>
      <c r="AA19" s="551">
        <f t="shared" si="21"/>
        <v>0.2</v>
      </c>
      <c r="AB19" s="551">
        <f t="shared" si="17"/>
        <v>0.2</v>
      </c>
      <c r="AC19" s="552">
        <f t="shared" si="18"/>
        <v>0.2</v>
      </c>
      <c r="AD19" s="551">
        <f t="shared" si="19"/>
        <v>0.2</v>
      </c>
      <c r="AE19" s="551">
        <f t="shared" si="20"/>
        <v>0</v>
      </c>
      <c r="AG19" s="549">
        <v>1.3</v>
      </c>
      <c r="AH19" s="553" t="s">
        <v>209</v>
      </c>
      <c r="AI19" s="455" t="s">
        <v>160</v>
      </c>
      <c r="AJ19" s="562">
        <v>0.2</v>
      </c>
      <c r="AK19" s="551">
        <v>0.2</v>
      </c>
      <c r="AL19" s="551">
        <v>0.2</v>
      </c>
      <c r="AM19" s="551">
        <v>0.2</v>
      </c>
      <c r="AN19" s="562">
        <v>0.2</v>
      </c>
      <c r="AO19" s="551">
        <v>0.2</v>
      </c>
      <c r="AP19" s="551">
        <v>0.2</v>
      </c>
      <c r="AQ19" s="562">
        <v>0.2</v>
      </c>
      <c r="AR19" s="551"/>
      <c r="AS19" s="556">
        <v>0.2</v>
      </c>
      <c r="AT19" s="557"/>
      <c r="AU19" s="556">
        <v>0.2</v>
      </c>
      <c r="AV19" s="562">
        <v>0.2</v>
      </c>
      <c r="AX19" s="549">
        <v>1.3</v>
      </c>
      <c r="AY19" s="553" t="s">
        <v>209</v>
      </c>
      <c r="AZ19" s="455" t="s">
        <v>160</v>
      </c>
      <c r="BA19" s="556">
        <v>0.3</v>
      </c>
      <c r="BB19" s="556">
        <v>0.3</v>
      </c>
      <c r="BC19" s="556">
        <v>0.3</v>
      </c>
      <c r="BD19" s="556">
        <v>0.3</v>
      </c>
      <c r="BE19" s="556">
        <v>0.3</v>
      </c>
      <c r="BF19" s="556">
        <v>0.3</v>
      </c>
      <c r="BG19" s="556">
        <v>0</v>
      </c>
      <c r="BH19" s="558">
        <v>0.2</v>
      </c>
      <c r="BI19" s="556">
        <v>0.3</v>
      </c>
      <c r="BJ19" s="556">
        <v>0.3</v>
      </c>
      <c r="BK19" s="557">
        <v>0.3</v>
      </c>
      <c r="BL19" s="556">
        <v>0.3</v>
      </c>
      <c r="BM19" s="556">
        <v>0</v>
      </c>
      <c r="BO19" s="549">
        <v>1.3</v>
      </c>
      <c r="BP19" s="553" t="s">
        <v>209</v>
      </c>
      <c r="BQ19" s="455" t="s">
        <v>160</v>
      </c>
      <c r="BR19" s="556">
        <v>0.2</v>
      </c>
      <c r="BS19" s="556">
        <v>0.2</v>
      </c>
      <c r="BT19" s="556">
        <v>0.2</v>
      </c>
      <c r="BU19" s="556">
        <v>0.2</v>
      </c>
      <c r="BV19" s="556">
        <v>0.2</v>
      </c>
      <c r="BW19" s="556">
        <v>0.2</v>
      </c>
      <c r="BX19" s="556">
        <v>0</v>
      </c>
      <c r="BY19" s="563">
        <v>0.2</v>
      </c>
      <c r="BZ19" s="556">
        <v>0.2</v>
      </c>
      <c r="CA19" s="556">
        <v>0.2</v>
      </c>
      <c r="CB19" s="557">
        <v>0.2</v>
      </c>
      <c r="CC19" s="556">
        <v>0.2</v>
      </c>
      <c r="CD19" s="556">
        <v>0</v>
      </c>
      <c r="CE19" s="694"/>
    </row>
    <row r="20" spans="1:84" s="452" customFormat="1">
      <c r="A20"/>
      <c r="B20" s="523">
        <f t="shared" si="0"/>
        <v>2</v>
      </c>
      <c r="C20" s="564" t="str">
        <f t="shared" si="1"/>
        <v>温熱環境</v>
      </c>
      <c r="D20" s="534">
        <f>IF(I$9=0,0,G20/I$9)</f>
        <v>0.35</v>
      </c>
      <c r="E20" s="535">
        <f>IF(J$9=0,0,H20/J$9)</f>
        <v>0</v>
      </c>
      <c r="F20"/>
      <c r="G20" s="535">
        <f t="shared" si="2"/>
        <v>0.35</v>
      </c>
      <c r="H20" s="535">
        <f t="shared" si="3"/>
        <v>0</v>
      </c>
      <c r="I20" s="535">
        <f>G21+G30+G31</f>
        <v>1</v>
      </c>
      <c r="J20" s="535">
        <f>H21+H30+H31</f>
        <v>0</v>
      </c>
      <c r="K20" s="535">
        <f>IF(L20&gt;0,1,IF(スコア!M20=0,0,1))</f>
        <v>1</v>
      </c>
      <c r="L20" s="535">
        <f>IF(スコア!O20=0,0,1)</f>
        <v>0</v>
      </c>
      <c r="M20" s="535">
        <f t="shared" si="4"/>
        <v>0.35</v>
      </c>
      <c r="N20" s="535">
        <f t="shared" si="5"/>
        <v>0</v>
      </c>
      <c r="O20"/>
      <c r="P20" s="537">
        <f t="shared" si="6"/>
        <v>2</v>
      </c>
      <c r="Q20" s="537" t="str">
        <f t="shared" si="7"/>
        <v xml:space="preserve"> Q1</v>
      </c>
      <c r="R20" s="538" t="str">
        <f t="shared" si="8"/>
        <v>温熱環境</v>
      </c>
      <c r="S20" s="539">
        <f t="shared" si="9"/>
        <v>0.35</v>
      </c>
      <c r="T20" s="539">
        <f t="shared" si="10"/>
        <v>0.35</v>
      </c>
      <c r="U20" s="539">
        <f t="shared" si="11"/>
        <v>0.35</v>
      </c>
      <c r="V20" s="539">
        <f t="shared" si="12"/>
        <v>0.35</v>
      </c>
      <c r="W20" s="539">
        <f t="shared" si="13"/>
        <v>0.35</v>
      </c>
      <c r="X20" s="539">
        <f t="shared" si="14"/>
        <v>0.35</v>
      </c>
      <c r="Y20" s="539">
        <f t="shared" si="15"/>
        <v>0.35</v>
      </c>
      <c r="Z20" s="565">
        <f t="shared" si="16"/>
        <v>0.44</v>
      </c>
      <c r="AA20" s="539">
        <f t="shared" si="21"/>
        <v>0.35</v>
      </c>
      <c r="AB20" s="539">
        <f t="shared" si="17"/>
        <v>0.35</v>
      </c>
      <c r="AC20" s="541">
        <f t="shared" si="18"/>
        <v>0</v>
      </c>
      <c r="AD20" s="539">
        <f t="shared" si="19"/>
        <v>0</v>
      </c>
      <c r="AE20" s="539">
        <f t="shared" si="20"/>
        <v>0</v>
      </c>
      <c r="AF20"/>
      <c r="AG20" s="537">
        <v>2</v>
      </c>
      <c r="AH20" s="542" t="s">
        <v>208</v>
      </c>
      <c r="AI20" s="566" t="s">
        <v>203</v>
      </c>
      <c r="AJ20" s="539">
        <v>0.35</v>
      </c>
      <c r="AK20" s="539">
        <v>0.35</v>
      </c>
      <c r="AL20" s="539">
        <v>0.35</v>
      </c>
      <c r="AM20" s="539">
        <v>0.35</v>
      </c>
      <c r="AN20" s="539">
        <v>0.35</v>
      </c>
      <c r="AO20" s="539">
        <v>0.35</v>
      </c>
      <c r="AP20" s="539">
        <v>0.35</v>
      </c>
      <c r="AQ20" s="539">
        <v>0.44</v>
      </c>
      <c r="AR20" s="539">
        <v>0.35</v>
      </c>
      <c r="AS20" s="543">
        <v>0.35</v>
      </c>
      <c r="AT20" s="544"/>
      <c r="AU20" s="543"/>
      <c r="AV20" s="543"/>
      <c r="AW20"/>
      <c r="AX20" s="537">
        <v>2</v>
      </c>
      <c r="AY20" s="542" t="s">
        <v>208</v>
      </c>
      <c r="AZ20" s="566" t="s">
        <v>203</v>
      </c>
      <c r="BA20" s="543">
        <v>0.35</v>
      </c>
      <c r="BB20" s="543">
        <v>0.35</v>
      </c>
      <c r="BC20" s="543">
        <v>0.35</v>
      </c>
      <c r="BD20" s="543">
        <v>0.35</v>
      </c>
      <c r="BE20" s="543">
        <v>0.35</v>
      </c>
      <c r="BF20" s="543">
        <v>0.35</v>
      </c>
      <c r="BG20" s="543">
        <v>0.35</v>
      </c>
      <c r="BH20" s="567">
        <v>0.44</v>
      </c>
      <c r="BI20" s="543">
        <v>0.35</v>
      </c>
      <c r="BJ20" s="543">
        <v>0.35</v>
      </c>
      <c r="BK20" s="544"/>
      <c r="BL20" s="543"/>
      <c r="BM20" s="543"/>
      <c r="BN20"/>
      <c r="BO20" s="537">
        <v>2</v>
      </c>
      <c r="BP20" s="542" t="s">
        <v>208</v>
      </c>
      <c r="BQ20" s="566" t="s">
        <v>203</v>
      </c>
      <c r="BR20" s="543">
        <v>0.35</v>
      </c>
      <c r="BS20" s="543">
        <v>0.35</v>
      </c>
      <c r="BT20" s="543">
        <v>0.35</v>
      </c>
      <c r="BU20" s="543">
        <v>0.35</v>
      </c>
      <c r="BV20" s="543">
        <v>0.35</v>
      </c>
      <c r="BW20" s="543">
        <v>0.35</v>
      </c>
      <c r="BX20" s="543">
        <v>0.35</v>
      </c>
      <c r="BY20" s="567">
        <v>0.44</v>
      </c>
      <c r="BZ20" s="543">
        <v>0.35</v>
      </c>
      <c r="CA20" s="543">
        <v>0.35</v>
      </c>
      <c r="CB20" s="544"/>
      <c r="CC20" s="543"/>
      <c r="CD20" s="543"/>
      <c r="CE20" s="693"/>
      <c r="CF20"/>
    </row>
    <row r="21" spans="1:84">
      <c r="B21" s="523">
        <f t="shared" si="0"/>
        <v>2.1</v>
      </c>
      <c r="C21" s="568" t="str">
        <f t="shared" si="1"/>
        <v>室温制御</v>
      </c>
      <c r="D21" s="547">
        <f>IF(I$20=0,0,G21/I$20)</f>
        <v>0.5</v>
      </c>
      <c r="E21" s="548">
        <f>IF(J$20=0,0,H21/J$20)</f>
        <v>0</v>
      </c>
      <c r="G21" s="548">
        <f t="shared" si="2"/>
        <v>0.5</v>
      </c>
      <c r="H21" s="548">
        <f t="shared" si="3"/>
        <v>0</v>
      </c>
      <c r="I21" s="548">
        <f>SUM(G22:G29)</f>
        <v>0.8</v>
      </c>
      <c r="J21" s="548">
        <f>SUM(H22:H29)</f>
        <v>0</v>
      </c>
      <c r="K21" s="548">
        <f>IF(スコア!M21=0,0,1)</f>
        <v>1</v>
      </c>
      <c r="L21" s="548">
        <f>IF(スコア!O21=0,0,1)</f>
        <v>0</v>
      </c>
      <c r="M21" s="548">
        <f t="shared" si="4"/>
        <v>0.5</v>
      </c>
      <c r="N21" s="548">
        <f t="shared" si="5"/>
        <v>0</v>
      </c>
      <c r="P21" s="549">
        <f t="shared" si="6"/>
        <v>2.1</v>
      </c>
      <c r="Q21" s="549" t="str">
        <f t="shared" si="7"/>
        <v xml:space="preserve"> Q1 2</v>
      </c>
      <c r="R21" s="550" t="str">
        <f t="shared" si="8"/>
        <v>室温制御</v>
      </c>
      <c r="S21" s="551">
        <f t="shared" si="9"/>
        <v>0.5</v>
      </c>
      <c r="T21" s="551">
        <f t="shared" si="10"/>
        <v>0.5</v>
      </c>
      <c r="U21" s="551">
        <f t="shared" si="11"/>
        <v>0.5</v>
      </c>
      <c r="V21" s="551">
        <f t="shared" si="12"/>
        <v>0.5</v>
      </c>
      <c r="W21" s="551">
        <f t="shared" si="13"/>
        <v>0.5</v>
      </c>
      <c r="X21" s="551">
        <f t="shared" si="14"/>
        <v>0.5</v>
      </c>
      <c r="Y21" s="551">
        <f t="shared" si="15"/>
        <v>0.5</v>
      </c>
      <c r="Z21" s="569">
        <f t="shared" si="16"/>
        <v>0.5</v>
      </c>
      <c r="AA21" s="551">
        <f t="shared" si="21"/>
        <v>0.5</v>
      </c>
      <c r="AB21" s="551">
        <f t="shared" si="17"/>
        <v>0.5</v>
      </c>
      <c r="AC21" s="552">
        <f t="shared" si="18"/>
        <v>0.5</v>
      </c>
      <c r="AD21" s="551">
        <f t="shared" si="19"/>
        <v>0.5</v>
      </c>
      <c r="AE21" s="551">
        <f t="shared" si="20"/>
        <v>0.5</v>
      </c>
      <c r="AG21" s="549">
        <v>2.1</v>
      </c>
      <c r="AH21" s="553" t="s">
        <v>216</v>
      </c>
      <c r="AI21" s="550" t="s">
        <v>162</v>
      </c>
      <c r="AJ21" s="551">
        <v>0.5</v>
      </c>
      <c r="AK21" s="551">
        <v>0.5</v>
      </c>
      <c r="AL21" s="551">
        <v>0.5</v>
      </c>
      <c r="AM21" s="551">
        <v>0.5</v>
      </c>
      <c r="AN21" s="551">
        <v>0.5</v>
      </c>
      <c r="AO21" s="551">
        <v>0.5</v>
      </c>
      <c r="AP21" s="551">
        <v>0.5</v>
      </c>
      <c r="AQ21" s="551">
        <v>0.5</v>
      </c>
      <c r="AR21" s="551">
        <v>0.5</v>
      </c>
      <c r="AS21" s="556">
        <v>0.5</v>
      </c>
      <c r="AT21" s="557">
        <v>1</v>
      </c>
      <c r="AU21" s="556">
        <v>1</v>
      </c>
      <c r="AV21" s="556">
        <v>1</v>
      </c>
      <c r="AX21" s="549">
        <v>2.1</v>
      </c>
      <c r="AY21" s="553" t="s">
        <v>216</v>
      </c>
      <c r="AZ21" s="550" t="s">
        <v>162</v>
      </c>
      <c r="BA21" s="556">
        <v>0.5</v>
      </c>
      <c r="BB21" s="556">
        <v>0.5</v>
      </c>
      <c r="BC21" s="556">
        <v>0.5</v>
      </c>
      <c r="BD21" s="556">
        <v>0.5</v>
      </c>
      <c r="BE21" s="556">
        <v>0.5</v>
      </c>
      <c r="BF21" s="556">
        <v>0.5</v>
      </c>
      <c r="BG21" s="556">
        <v>0.5</v>
      </c>
      <c r="BH21" s="558">
        <v>0.5</v>
      </c>
      <c r="BI21" s="556">
        <v>0.5</v>
      </c>
      <c r="BJ21" s="556">
        <v>0.5</v>
      </c>
      <c r="BK21" s="557">
        <v>0.5</v>
      </c>
      <c r="BL21" s="556">
        <v>0.5</v>
      </c>
      <c r="BM21" s="556">
        <v>0.5</v>
      </c>
      <c r="BO21" s="549">
        <v>2.1</v>
      </c>
      <c r="BP21" s="553" t="s">
        <v>216</v>
      </c>
      <c r="BQ21" s="550" t="s">
        <v>162</v>
      </c>
      <c r="BR21" s="556">
        <v>0.5</v>
      </c>
      <c r="BS21" s="556">
        <v>0.5</v>
      </c>
      <c r="BT21" s="556">
        <v>0.5</v>
      </c>
      <c r="BU21" s="556">
        <v>0.5</v>
      </c>
      <c r="BV21" s="556">
        <v>0.5</v>
      </c>
      <c r="BW21" s="556">
        <v>0.5</v>
      </c>
      <c r="BX21" s="556">
        <v>0.5</v>
      </c>
      <c r="BY21" s="558">
        <v>0.5</v>
      </c>
      <c r="BZ21" s="556">
        <v>0.5</v>
      </c>
      <c r="CA21" s="556">
        <v>0.5</v>
      </c>
      <c r="CB21" s="557">
        <v>0.5</v>
      </c>
      <c r="CC21" s="556">
        <v>0.5</v>
      </c>
      <c r="CD21" s="556">
        <v>0.5</v>
      </c>
      <c r="CE21" s="694"/>
    </row>
    <row r="22" spans="1:84">
      <c r="B22" s="523" t="str">
        <f t="shared" si="0"/>
        <v>2.1.1</v>
      </c>
      <c r="C22" s="546" t="str">
        <f t="shared" si="1"/>
        <v>室温</v>
      </c>
      <c r="D22" s="536">
        <f t="shared" ref="D22:E29" si="23">IF(I$21&gt;0,G22/I$21,0)</f>
        <v>0.37499999999999994</v>
      </c>
      <c r="E22" s="548">
        <f t="shared" si="23"/>
        <v>0</v>
      </c>
      <c r="G22" s="548">
        <f t="shared" si="2"/>
        <v>0.3</v>
      </c>
      <c r="H22" s="548">
        <f t="shared" si="3"/>
        <v>0</v>
      </c>
      <c r="I22" s="548"/>
      <c r="J22" s="548"/>
      <c r="K22" s="548">
        <f>IF(スコア!M22=0,0,1)</f>
        <v>1</v>
      </c>
      <c r="L22" s="548">
        <f>IF(スコア!O22=0,0,1)</f>
        <v>1</v>
      </c>
      <c r="M22" s="548">
        <f t="shared" si="4"/>
        <v>0.3</v>
      </c>
      <c r="N22" s="548">
        <f t="shared" si="5"/>
        <v>0</v>
      </c>
      <c r="P22" s="549" t="str">
        <f t="shared" si="6"/>
        <v>2.1.1</v>
      </c>
      <c r="Q22" s="549" t="str">
        <f t="shared" si="7"/>
        <v xml:space="preserve"> Q1 2.1</v>
      </c>
      <c r="R22" s="550" t="str">
        <f t="shared" si="8"/>
        <v>室温</v>
      </c>
      <c r="S22" s="551">
        <f t="shared" si="9"/>
        <v>0.3</v>
      </c>
      <c r="T22" s="551">
        <f t="shared" si="10"/>
        <v>0.3</v>
      </c>
      <c r="U22" s="551">
        <f t="shared" si="11"/>
        <v>0.3</v>
      </c>
      <c r="V22" s="551">
        <f t="shared" si="12"/>
        <v>0.3</v>
      </c>
      <c r="W22" s="551">
        <f t="shared" si="13"/>
        <v>0.3</v>
      </c>
      <c r="X22" s="551">
        <f t="shared" si="14"/>
        <v>0.3</v>
      </c>
      <c r="Y22" s="551">
        <f t="shared" si="15"/>
        <v>0.5</v>
      </c>
      <c r="Z22" s="569">
        <f t="shared" si="16"/>
        <v>0.3</v>
      </c>
      <c r="AA22" s="551">
        <f t="shared" si="21"/>
        <v>0.3</v>
      </c>
      <c r="AB22" s="551">
        <f t="shared" si="17"/>
        <v>0.3</v>
      </c>
      <c r="AC22" s="552">
        <f t="shared" si="18"/>
        <v>0.4</v>
      </c>
      <c r="AD22" s="551">
        <f t="shared" si="19"/>
        <v>0.4</v>
      </c>
      <c r="AE22" s="551">
        <f t="shared" si="20"/>
        <v>0.5</v>
      </c>
      <c r="AG22" s="549" t="s">
        <v>70</v>
      </c>
      <c r="AH22" s="553" t="s">
        <v>132</v>
      </c>
      <c r="AI22" s="554" t="s">
        <v>133</v>
      </c>
      <c r="AJ22" s="551">
        <v>0.3</v>
      </c>
      <c r="AK22" s="551">
        <v>0.3</v>
      </c>
      <c r="AL22" s="551">
        <v>0.3</v>
      </c>
      <c r="AM22" s="551">
        <v>0.3</v>
      </c>
      <c r="AN22" s="551">
        <v>0.3</v>
      </c>
      <c r="AO22" s="551">
        <v>0.3</v>
      </c>
      <c r="AP22" s="551">
        <v>0.5</v>
      </c>
      <c r="AQ22" s="569">
        <v>0.3</v>
      </c>
      <c r="AR22" s="551">
        <v>0.3</v>
      </c>
      <c r="AS22" s="556">
        <v>0.3</v>
      </c>
      <c r="AT22" s="557"/>
      <c r="AU22" s="556"/>
      <c r="AV22" s="556"/>
      <c r="AX22" s="549" t="s">
        <v>70</v>
      </c>
      <c r="AY22" s="553" t="s">
        <v>132</v>
      </c>
      <c r="AZ22" s="554" t="s">
        <v>193</v>
      </c>
      <c r="BA22" s="556">
        <v>0.3</v>
      </c>
      <c r="BB22" s="556">
        <v>0.6</v>
      </c>
      <c r="BC22" s="556">
        <v>0.3</v>
      </c>
      <c r="BD22" s="556">
        <v>0.3</v>
      </c>
      <c r="BE22" s="556">
        <v>0.3</v>
      </c>
      <c r="BF22" s="556">
        <v>0.3</v>
      </c>
      <c r="BG22" s="556">
        <v>0.6</v>
      </c>
      <c r="BH22" s="558">
        <v>0.3</v>
      </c>
      <c r="BI22" s="556">
        <v>0.3</v>
      </c>
      <c r="BJ22" s="556">
        <v>0.6</v>
      </c>
      <c r="BK22" s="557">
        <v>0.6</v>
      </c>
      <c r="BL22" s="556">
        <v>0.6</v>
      </c>
      <c r="BM22" s="556">
        <v>0.6</v>
      </c>
      <c r="BO22" s="549" t="s">
        <v>70</v>
      </c>
      <c r="BP22" s="553" t="s">
        <v>132</v>
      </c>
      <c r="BQ22" s="554" t="s">
        <v>193</v>
      </c>
      <c r="BR22" s="556">
        <v>0.3</v>
      </c>
      <c r="BS22" s="556">
        <v>0.3</v>
      </c>
      <c r="BT22" s="556">
        <v>0.3</v>
      </c>
      <c r="BU22" s="556">
        <v>0.3</v>
      </c>
      <c r="BV22" s="556">
        <v>0.3</v>
      </c>
      <c r="BW22" s="556">
        <v>0.3</v>
      </c>
      <c r="BX22" s="556">
        <v>0.5</v>
      </c>
      <c r="BY22" s="558">
        <v>0.3</v>
      </c>
      <c r="BZ22" s="556">
        <v>0.3</v>
      </c>
      <c r="CA22" s="556">
        <v>0.3</v>
      </c>
      <c r="CB22" s="557">
        <v>0.4</v>
      </c>
      <c r="CC22" s="556">
        <v>0.4</v>
      </c>
      <c r="CD22" s="556">
        <v>0.5</v>
      </c>
      <c r="CE22" s="694"/>
    </row>
    <row r="23" spans="1:84" hidden="1">
      <c r="B23" s="523" t="str">
        <f t="shared" si="0"/>
        <v>2.1.2</v>
      </c>
      <c r="C23" s="546" t="str">
        <f t="shared" si="1"/>
        <v>負荷変動・追従制御性</v>
      </c>
      <c r="D23" s="536">
        <f t="shared" si="23"/>
        <v>0</v>
      </c>
      <c r="E23" s="548">
        <f t="shared" si="23"/>
        <v>0</v>
      </c>
      <c r="G23" s="548">
        <f t="shared" si="2"/>
        <v>0</v>
      </c>
      <c r="H23" s="548">
        <f t="shared" si="3"/>
        <v>0</v>
      </c>
      <c r="I23" s="548"/>
      <c r="J23" s="548"/>
      <c r="K23" s="548">
        <f>IF(スコア!M23=0,0,1)</f>
        <v>0</v>
      </c>
      <c r="L23" s="548">
        <f>IF(スコア!O23=0,0,1)</f>
        <v>0</v>
      </c>
      <c r="M23" s="548">
        <f t="shared" si="4"/>
        <v>0</v>
      </c>
      <c r="N23" s="548">
        <f t="shared" si="5"/>
        <v>0</v>
      </c>
      <c r="P23" s="549" t="str">
        <f t="shared" si="6"/>
        <v>2.1.2</v>
      </c>
      <c r="Q23" s="549" t="str">
        <f t="shared" si="7"/>
        <v xml:space="preserve"> Q1 2.1</v>
      </c>
      <c r="R23" s="550" t="str">
        <f t="shared" si="8"/>
        <v>負荷変動・追従制御性</v>
      </c>
      <c r="S23" s="570">
        <f t="shared" si="9"/>
        <v>0</v>
      </c>
      <c r="T23" s="551">
        <f t="shared" si="10"/>
        <v>0.2</v>
      </c>
      <c r="U23" s="551">
        <f t="shared" si="11"/>
        <v>0.2</v>
      </c>
      <c r="V23" s="551">
        <f t="shared" si="12"/>
        <v>0.2</v>
      </c>
      <c r="W23" s="551">
        <f t="shared" si="13"/>
        <v>0</v>
      </c>
      <c r="X23" s="551">
        <f t="shared" si="14"/>
        <v>0</v>
      </c>
      <c r="Y23" s="551">
        <f t="shared" si="15"/>
        <v>0</v>
      </c>
      <c r="Z23" s="569">
        <f t="shared" si="16"/>
        <v>0.3</v>
      </c>
      <c r="AA23" s="570">
        <f t="shared" si="21"/>
        <v>0</v>
      </c>
      <c r="AB23" s="551">
        <f t="shared" si="17"/>
        <v>0.2</v>
      </c>
      <c r="AC23" s="552">
        <f t="shared" si="18"/>
        <v>0</v>
      </c>
      <c r="AD23" s="551">
        <f t="shared" si="19"/>
        <v>0</v>
      </c>
      <c r="AE23" s="551">
        <f t="shared" si="20"/>
        <v>0</v>
      </c>
      <c r="AG23" s="549" t="s">
        <v>134</v>
      </c>
      <c r="AH23" s="553" t="s">
        <v>132</v>
      </c>
      <c r="AI23" s="554" t="s">
        <v>135</v>
      </c>
      <c r="AJ23" s="561"/>
      <c r="AK23" s="561">
        <v>0.2</v>
      </c>
      <c r="AL23" s="561">
        <v>0.2</v>
      </c>
      <c r="AM23" s="561">
        <v>0.2</v>
      </c>
      <c r="AN23" s="561"/>
      <c r="AO23" s="561"/>
      <c r="AP23" s="561"/>
      <c r="AQ23" s="571">
        <v>0.3</v>
      </c>
      <c r="AR23" s="561"/>
      <c r="AS23" s="556">
        <v>0.2</v>
      </c>
      <c r="AT23" s="557"/>
      <c r="AU23" s="556"/>
      <c r="AV23" s="556"/>
      <c r="AX23" s="549" t="s">
        <v>134</v>
      </c>
      <c r="AY23" s="553" t="s">
        <v>132</v>
      </c>
      <c r="AZ23" s="554" t="s">
        <v>135</v>
      </c>
      <c r="BA23" s="572"/>
      <c r="BB23" s="556"/>
      <c r="BC23" s="556"/>
      <c r="BD23" s="556"/>
      <c r="BE23" s="556"/>
      <c r="BF23" s="556"/>
      <c r="BG23" s="556"/>
      <c r="BH23" s="558"/>
      <c r="BI23" s="572"/>
      <c r="BJ23" s="556"/>
      <c r="BK23" s="557"/>
      <c r="BL23" s="556"/>
      <c r="BM23" s="556"/>
      <c r="BO23" s="549" t="s">
        <v>134</v>
      </c>
      <c r="BP23" s="553" t="s">
        <v>132</v>
      </c>
      <c r="BQ23" s="554" t="s">
        <v>135</v>
      </c>
      <c r="BR23" s="572"/>
      <c r="BS23" s="556">
        <v>0.2</v>
      </c>
      <c r="BT23" s="556">
        <v>0.2</v>
      </c>
      <c r="BU23" s="556">
        <v>0.2</v>
      </c>
      <c r="BV23" s="556"/>
      <c r="BW23" s="556"/>
      <c r="BX23" s="556"/>
      <c r="BY23" s="558">
        <v>0.3</v>
      </c>
      <c r="BZ23" s="572"/>
      <c r="CA23" s="556">
        <v>0.2</v>
      </c>
      <c r="CB23" s="557"/>
      <c r="CC23" s="556"/>
      <c r="CD23" s="556"/>
      <c r="CE23" s="694"/>
    </row>
    <row r="24" spans="1:84">
      <c r="B24" s="523" t="str">
        <f t="shared" si="0"/>
        <v>2.1.3</v>
      </c>
      <c r="C24" s="546" t="str">
        <f t="shared" si="1"/>
        <v>外皮性能</v>
      </c>
      <c r="D24" s="536">
        <f t="shared" si="23"/>
        <v>0.25</v>
      </c>
      <c r="E24" s="548">
        <f t="shared" si="23"/>
        <v>0</v>
      </c>
      <c r="G24" s="548">
        <f t="shared" si="2"/>
        <v>0.2</v>
      </c>
      <c r="H24" s="548">
        <f t="shared" si="3"/>
        <v>0</v>
      </c>
      <c r="I24" s="548"/>
      <c r="J24" s="548"/>
      <c r="K24" s="548">
        <f>IF(スコア!M24=0,0,1)</f>
        <v>1</v>
      </c>
      <c r="L24" s="548">
        <f>IF(スコア!O24=0,0,1)</f>
        <v>1</v>
      </c>
      <c r="M24" s="548">
        <f t="shared" si="4"/>
        <v>0.2</v>
      </c>
      <c r="N24" s="548">
        <f t="shared" si="5"/>
        <v>0</v>
      </c>
      <c r="P24" s="549" t="str">
        <f t="shared" si="6"/>
        <v>2.1.3</v>
      </c>
      <c r="Q24" s="549" t="str">
        <f t="shared" si="7"/>
        <v xml:space="preserve"> Q1 2.1</v>
      </c>
      <c r="R24" s="550" t="str">
        <f t="shared" si="8"/>
        <v>外皮性能</v>
      </c>
      <c r="S24" s="551">
        <f t="shared" si="9"/>
        <v>0.2</v>
      </c>
      <c r="T24" s="551">
        <f t="shared" si="10"/>
        <v>0.2</v>
      </c>
      <c r="U24" s="551">
        <f t="shared" si="11"/>
        <v>0.1</v>
      </c>
      <c r="V24" s="551">
        <f t="shared" si="12"/>
        <v>0.1</v>
      </c>
      <c r="W24" s="551">
        <f t="shared" si="13"/>
        <v>0.2</v>
      </c>
      <c r="X24" s="551">
        <f t="shared" si="14"/>
        <v>0.2</v>
      </c>
      <c r="Y24" s="551">
        <f t="shared" si="15"/>
        <v>0.3</v>
      </c>
      <c r="Z24" s="569">
        <f t="shared" si="16"/>
        <v>0.1</v>
      </c>
      <c r="AA24" s="551">
        <f t="shared" si="21"/>
        <v>0.2</v>
      </c>
      <c r="AB24" s="551">
        <f t="shared" si="17"/>
        <v>0.2</v>
      </c>
      <c r="AC24" s="552">
        <f t="shared" si="18"/>
        <v>0.3</v>
      </c>
      <c r="AD24" s="551">
        <f t="shared" si="19"/>
        <v>0.3</v>
      </c>
      <c r="AE24" s="551">
        <f t="shared" si="20"/>
        <v>0.3</v>
      </c>
      <c r="AG24" s="549" t="s">
        <v>136</v>
      </c>
      <c r="AH24" s="553" t="s">
        <v>132</v>
      </c>
      <c r="AI24" s="554" t="s">
        <v>137</v>
      </c>
      <c r="AJ24" s="551">
        <v>0.2</v>
      </c>
      <c r="AK24" s="551">
        <v>0.2</v>
      </c>
      <c r="AL24" s="551">
        <v>0.1</v>
      </c>
      <c r="AM24" s="551">
        <v>0.1</v>
      </c>
      <c r="AN24" s="551">
        <v>0.2</v>
      </c>
      <c r="AO24" s="551">
        <v>0.2</v>
      </c>
      <c r="AP24" s="551">
        <v>0.3</v>
      </c>
      <c r="AQ24" s="569">
        <v>0.1</v>
      </c>
      <c r="AR24" s="551">
        <v>0.2</v>
      </c>
      <c r="AS24" s="556">
        <v>0.2</v>
      </c>
      <c r="AT24" s="557">
        <v>0.5</v>
      </c>
      <c r="AU24" s="556">
        <v>0.5</v>
      </c>
      <c r="AV24" s="556">
        <v>0.6</v>
      </c>
      <c r="AX24" s="549" t="s">
        <v>136</v>
      </c>
      <c r="AY24" s="553" t="s">
        <v>132</v>
      </c>
      <c r="AZ24" s="554" t="s">
        <v>137</v>
      </c>
      <c r="BA24" s="556">
        <v>0.2</v>
      </c>
      <c r="BB24" s="556">
        <v>0.4</v>
      </c>
      <c r="BC24" s="556">
        <v>0.2</v>
      </c>
      <c r="BD24" s="556">
        <v>0.2</v>
      </c>
      <c r="BE24" s="556">
        <v>0.2</v>
      </c>
      <c r="BF24" s="556">
        <v>0.2</v>
      </c>
      <c r="BG24" s="556">
        <v>0.4</v>
      </c>
      <c r="BH24" s="558">
        <v>0.2</v>
      </c>
      <c r="BI24" s="556">
        <v>0.2</v>
      </c>
      <c r="BJ24" s="556">
        <v>0.4</v>
      </c>
      <c r="BK24" s="557">
        <v>0.4</v>
      </c>
      <c r="BL24" s="556">
        <v>0.4</v>
      </c>
      <c r="BM24" s="556">
        <v>0.4</v>
      </c>
      <c r="BO24" s="549" t="s">
        <v>136</v>
      </c>
      <c r="BP24" s="553" t="s">
        <v>132</v>
      </c>
      <c r="BQ24" s="554" t="s">
        <v>137</v>
      </c>
      <c r="BR24" s="556">
        <v>0.2</v>
      </c>
      <c r="BS24" s="556">
        <v>0.2</v>
      </c>
      <c r="BT24" s="556">
        <v>0.1</v>
      </c>
      <c r="BU24" s="556">
        <v>0.1</v>
      </c>
      <c r="BV24" s="556">
        <v>0.2</v>
      </c>
      <c r="BW24" s="556">
        <v>0.2</v>
      </c>
      <c r="BX24" s="556">
        <v>0.3</v>
      </c>
      <c r="BY24" s="558">
        <v>0.1</v>
      </c>
      <c r="BZ24" s="556">
        <v>0.2</v>
      </c>
      <c r="CA24" s="556">
        <v>0.2</v>
      </c>
      <c r="CB24" s="557">
        <v>0.3</v>
      </c>
      <c r="CC24" s="556">
        <v>0.3</v>
      </c>
      <c r="CD24" s="556">
        <v>0.3</v>
      </c>
      <c r="CE24" s="694"/>
    </row>
    <row r="25" spans="1:84">
      <c r="B25" s="523" t="str">
        <f t="shared" si="0"/>
        <v>2.1.4</v>
      </c>
      <c r="C25" s="546" t="str">
        <f t="shared" si="1"/>
        <v>ゾーン別制御性</v>
      </c>
      <c r="D25" s="536">
        <f t="shared" si="23"/>
        <v>0.37499999999999994</v>
      </c>
      <c r="E25" s="548">
        <f t="shared" si="23"/>
        <v>0</v>
      </c>
      <c r="G25" s="548">
        <f t="shared" si="2"/>
        <v>0.3</v>
      </c>
      <c r="H25" s="548">
        <f t="shared" si="3"/>
        <v>0</v>
      </c>
      <c r="I25" s="548"/>
      <c r="J25" s="548"/>
      <c r="K25" s="548">
        <f>IF(スコア!M25=0,0,1)</f>
        <v>1</v>
      </c>
      <c r="L25" s="548">
        <f>IF(スコア!O25=0,0,1)</f>
        <v>0</v>
      </c>
      <c r="M25" s="548">
        <f t="shared" si="4"/>
        <v>0.3</v>
      </c>
      <c r="N25" s="548">
        <f t="shared" si="5"/>
        <v>0</v>
      </c>
      <c r="P25" s="549" t="str">
        <f t="shared" si="6"/>
        <v>2.1.4</v>
      </c>
      <c r="Q25" s="549" t="str">
        <f t="shared" si="7"/>
        <v xml:space="preserve"> Q1 2.1</v>
      </c>
      <c r="R25" s="550" t="str">
        <f t="shared" si="8"/>
        <v>ゾーン別制御性</v>
      </c>
      <c r="S25" s="551">
        <f t="shared" si="9"/>
        <v>0.3</v>
      </c>
      <c r="T25" s="551">
        <f t="shared" si="10"/>
        <v>0</v>
      </c>
      <c r="U25" s="551">
        <f t="shared" si="11"/>
        <v>0.2</v>
      </c>
      <c r="V25" s="551">
        <f t="shared" si="12"/>
        <v>0.2</v>
      </c>
      <c r="W25" s="551">
        <f t="shared" si="13"/>
        <v>0.3</v>
      </c>
      <c r="X25" s="551">
        <f t="shared" si="14"/>
        <v>0.3</v>
      </c>
      <c r="Y25" s="551">
        <f t="shared" si="15"/>
        <v>0</v>
      </c>
      <c r="Z25" s="569">
        <f t="shared" si="16"/>
        <v>0.2</v>
      </c>
      <c r="AA25" s="551">
        <f t="shared" si="21"/>
        <v>0.3</v>
      </c>
      <c r="AB25" s="551">
        <f t="shared" si="17"/>
        <v>0</v>
      </c>
      <c r="AC25" s="552">
        <f t="shared" si="18"/>
        <v>0</v>
      </c>
      <c r="AD25" s="551">
        <f t="shared" si="19"/>
        <v>0</v>
      </c>
      <c r="AE25" s="551">
        <f t="shared" si="20"/>
        <v>0</v>
      </c>
      <c r="AG25" s="549" t="s">
        <v>592</v>
      </c>
      <c r="AH25" s="553" t="s">
        <v>132</v>
      </c>
      <c r="AI25" s="554" t="s">
        <v>593</v>
      </c>
      <c r="AJ25" s="551">
        <v>0.3</v>
      </c>
      <c r="AK25" s="551"/>
      <c r="AL25" s="551">
        <v>0.2</v>
      </c>
      <c r="AM25" s="551">
        <v>0.2</v>
      </c>
      <c r="AN25" s="551">
        <v>0.3</v>
      </c>
      <c r="AO25" s="551">
        <v>0.3</v>
      </c>
      <c r="AP25" s="551"/>
      <c r="AQ25" s="569">
        <v>0.2</v>
      </c>
      <c r="AR25" s="551">
        <v>0.3</v>
      </c>
      <c r="AS25" s="556">
        <v>0</v>
      </c>
      <c r="AT25" s="557"/>
      <c r="AU25" s="556"/>
      <c r="AV25" s="556"/>
      <c r="AX25" s="549" t="s">
        <v>592</v>
      </c>
      <c r="AY25" s="553" t="s">
        <v>132</v>
      </c>
      <c r="AZ25" s="554" t="s">
        <v>593</v>
      </c>
      <c r="BA25" s="556">
        <v>0.5</v>
      </c>
      <c r="BB25" s="556"/>
      <c r="BC25" s="556">
        <v>0.5</v>
      </c>
      <c r="BD25" s="556">
        <v>0.5</v>
      </c>
      <c r="BE25" s="556">
        <v>0.5</v>
      </c>
      <c r="BF25" s="556">
        <v>0.5</v>
      </c>
      <c r="BG25" s="556"/>
      <c r="BH25" s="558">
        <v>0.5</v>
      </c>
      <c r="BI25" s="556">
        <v>0.5</v>
      </c>
      <c r="BJ25" s="556"/>
      <c r="BK25" s="557"/>
      <c r="BL25" s="556"/>
      <c r="BM25" s="556"/>
      <c r="BO25" s="549" t="s">
        <v>592</v>
      </c>
      <c r="BP25" s="553" t="s">
        <v>132</v>
      </c>
      <c r="BQ25" s="554" t="s">
        <v>593</v>
      </c>
      <c r="BR25" s="556">
        <v>0.3</v>
      </c>
      <c r="BS25" s="556"/>
      <c r="BT25" s="556">
        <v>0.2</v>
      </c>
      <c r="BU25" s="556">
        <v>0.2</v>
      </c>
      <c r="BV25" s="556">
        <v>0.3</v>
      </c>
      <c r="BW25" s="556">
        <v>0.3</v>
      </c>
      <c r="BX25" s="556"/>
      <c r="BY25" s="558">
        <v>0.2</v>
      </c>
      <c r="BZ25" s="556">
        <v>0.3</v>
      </c>
      <c r="CA25" s="556"/>
      <c r="CB25" s="557"/>
      <c r="CC25" s="556"/>
      <c r="CD25" s="556"/>
      <c r="CE25" s="694"/>
    </row>
    <row r="26" spans="1:84" hidden="1">
      <c r="B26" s="523" t="str">
        <f t="shared" si="0"/>
        <v>2.1.5</v>
      </c>
      <c r="C26" s="546" t="str">
        <f t="shared" si="1"/>
        <v>温度・湿度制御</v>
      </c>
      <c r="D26" s="536">
        <f t="shared" si="23"/>
        <v>0</v>
      </c>
      <c r="E26" s="548">
        <f t="shared" si="23"/>
        <v>0</v>
      </c>
      <c r="G26" s="548">
        <f t="shared" si="2"/>
        <v>0</v>
      </c>
      <c r="H26" s="548">
        <f t="shared" si="3"/>
        <v>0</v>
      </c>
      <c r="I26" s="548"/>
      <c r="J26" s="548"/>
      <c r="K26" s="548">
        <f>IF(スコア!M26=0,0,1)</f>
        <v>0</v>
      </c>
      <c r="L26" s="548">
        <f>IF(スコア!O26=0,0,1)</f>
        <v>0</v>
      </c>
      <c r="M26" s="548">
        <f t="shared" si="4"/>
        <v>0.1</v>
      </c>
      <c r="N26" s="548">
        <f t="shared" si="5"/>
        <v>0</v>
      </c>
      <c r="P26" s="549" t="str">
        <f t="shared" si="6"/>
        <v>2.1.5</v>
      </c>
      <c r="Q26" s="549" t="str">
        <f t="shared" si="7"/>
        <v xml:space="preserve"> Q1 2.1</v>
      </c>
      <c r="R26" s="550" t="str">
        <f t="shared" si="8"/>
        <v>温度・湿度制御</v>
      </c>
      <c r="S26" s="551">
        <f t="shared" si="9"/>
        <v>0.1</v>
      </c>
      <c r="T26" s="551">
        <f t="shared" si="10"/>
        <v>0.1</v>
      </c>
      <c r="U26" s="551">
        <f t="shared" si="11"/>
        <v>0.1</v>
      </c>
      <c r="V26" s="551">
        <f t="shared" si="12"/>
        <v>0.1</v>
      </c>
      <c r="W26" s="551">
        <f t="shared" si="13"/>
        <v>0.1</v>
      </c>
      <c r="X26" s="551">
        <f t="shared" si="14"/>
        <v>0.1</v>
      </c>
      <c r="Y26" s="551">
        <f t="shared" si="15"/>
        <v>0.2</v>
      </c>
      <c r="Z26" s="569">
        <f t="shared" si="16"/>
        <v>0.1</v>
      </c>
      <c r="AA26" s="551">
        <f t="shared" si="21"/>
        <v>0.1</v>
      </c>
      <c r="AB26" s="551">
        <f t="shared" si="17"/>
        <v>0.1</v>
      </c>
      <c r="AC26" s="552">
        <f t="shared" si="18"/>
        <v>0.2</v>
      </c>
      <c r="AD26" s="551">
        <f t="shared" si="19"/>
        <v>0.2</v>
      </c>
      <c r="AE26" s="551">
        <f t="shared" si="20"/>
        <v>0</v>
      </c>
      <c r="AG26" s="549" t="s">
        <v>594</v>
      </c>
      <c r="AH26" s="553" t="s">
        <v>132</v>
      </c>
      <c r="AI26" s="554" t="s">
        <v>595</v>
      </c>
      <c r="AJ26" s="561">
        <v>0.1</v>
      </c>
      <c r="AK26" s="561">
        <v>0.1</v>
      </c>
      <c r="AL26" s="561">
        <v>0.1</v>
      </c>
      <c r="AM26" s="561">
        <v>0.1</v>
      </c>
      <c r="AN26" s="561">
        <v>0.1</v>
      </c>
      <c r="AO26" s="561">
        <v>0.1</v>
      </c>
      <c r="AP26" s="561">
        <v>0.2</v>
      </c>
      <c r="AQ26" s="571">
        <v>0.1</v>
      </c>
      <c r="AR26" s="561">
        <v>0.1</v>
      </c>
      <c r="AS26" s="556">
        <v>0.1</v>
      </c>
      <c r="AT26" s="557">
        <v>0.3</v>
      </c>
      <c r="AU26" s="556">
        <v>0.3</v>
      </c>
      <c r="AV26" s="556"/>
      <c r="AX26" s="549" t="s">
        <v>594</v>
      </c>
      <c r="AY26" s="553" t="s">
        <v>132</v>
      </c>
      <c r="AZ26" s="554" t="s">
        <v>595</v>
      </c>
      <c r="BA26" s="556"/>
      <c r="BB26" s="556"/>
      <c r="BC26" s="556"/>
      <c r="BD26" s="556"/>
      <c r="BE26" s="556"/>
      <c r="BF26" s="556"/>
      <c r="BG26" s="556"/>
      <c r="BH26" s="558"/>
      <c r="BI26" s="556"/>
      <c r="BJ26" s="556"/>
      <c r="BK26" s="557"/>
      <c r="BL26" s="556"/>
      <c r="BM26" s="556"/>
      <c r="BO26" s="549" t="s">
        <v>594</v>
      </c>
      <c r="BP26" s="553" t="s">
        <v>132</v>
      </c>
      <c r="BQ26" s="554" t="s">
        <v>595</v>
      </c>
      <c r="BR26" s="556">
        <v>0.1</v>
      </c>
      <c r="BS26" s="556">
        <v>0.1</v>
      </c>
      <c r="BT26" s="556">
        <v>0.1</v>
      </c>
      <c r="BU26" s="556">
        <v>0.1</v>
      </c>
      <c r="BV26" s="556">
        <v>0.1</v>
      </c>
      <c r="BW26" s="556">
        <v>0.1</v>
      </c>
      <c r="BX26" s="556">
        <v>0.2</v>
      </c>
      <c r="BY26" s="558">
        <v>0.1</v>
      </c>
      <c r="BZ26" s="556">
        <v>0.1</v>
      </c>
      <c r="CA26" s="556">
        <v>0.1</v>
      </c>
      <c r="CB26" s="557">
        <v>0.2</v>
      </c>
      <c r="CC26" s="556">
        <v>0.2</v>
      </c>
      <c r="CD26" s="556"/>
      <c r="CE26" s="694"/>
    </row>
    <row r="27" spans="1:84" hidden="1">
      <c r="B27" s="523" t="str">
        <f t="shared" si="0"/>
        <v>2.1.6</v>
      </c>
      <c r="C27" s="546" t="str">
        <f t="shared" si="1"/>
        <v>個別制御</v>
      </c>
      <c r="D27" s="536">
        <f t="shared" si="23"/>
        <v>0</v>
      </c>
      <c r="E27" s="548">
        <f t="shared" si="23"/>
        <v>0</v>
      </c>
      <c r="G27" s="548">
        <f t="shared" si="2"/>
        <v>0</v>
      </c>
      <c r="H27" s="548">
        <f t="shared" si="3"/>
        <v>0</v>
      </c>
      <c r="I27" s="548"/>
      <c r="J27" s="548"/>
      <c r="K27" s="548">
        <f>IF(スコア!M27=0,0,1)</f>
        <v>0</v>
      </c>
      <c r="L27" s="548">
        <f>IF(スコア!O27=0,0,1)</f>
        <v>0</v>
      </c>
      <c r="M27" s="548">
        <f t="shared" si="4"/>
        <v>0</v>
      </c>
      <c r="N27" s="548">
        <f t="shared" si="5"/>
        <v>0</v>
      </c>
      <c r="P27" s="549" t="str">
        <f t="shared" si="6"/>
        <v>2.1.6</v>
      </c>
      <c r="Q27" s="549" t="str">
        <f t="shared" si="7"/>
        <v xml:space="preserve"> Q1 2.1</v>
      </c>
      <c r="R27" s="550" t="str">
        <f t="shared" si="8"/>
        <v>個別制御</v>
      </c>
      <c r="S27" s="551">
        <f t="shared" si="9"/>
        <v>0</v>
      </c>
      <c r="T27" s="551">
        <f t="shared" si="10"/>
        <v>0</v>
      </c>
      <c r="U27" s="551">
        <f t="shared" si="11"/>
        <v>0</v>
      </c>
      <c r="V27" s="551">
        <f t="shared" si="12"/>
        <v>0</v>
      </c>
      <c r="W27" s="551">
        <f t="shared" si="13"/>
        <v>0</v>
      </c>
      <c r="X27" s="551">
        <f t="shared" si="14"/>
        <v>0</v>
      </c>
      <c r="Y27" s="551">
        <f t="shared" si="15"/>
        <v>0</v>
      </c>
      <c r="Z27" s="569">
        <f t="shared" si="16"/>
        <v>0</v>
      </c>
      <c r="AA27" s="551">
        <f t="shared" si="21"/>
        <v>0</v>
      </c>
      <c r="AB27" s="551">
        <f t="shared" si="17"/>
        <v>0</v>
      </c>
      <c r="AC27" s="552">
        <f t="shared" si="18"/>
        <v>0.1</v>
      </c>
      <c r="AD27" s="551">
        <f t="shared" si="19"/>
        <v>0.1</v>
      </c>
      <c r="AE27" s="551">
        <f t="shared" si="20"/>
        <v>0.2</v>
      </c>
      <c r="AG27" s="549" t="s">
        <v>596</v>
      </c>
      <c r="AH27" s="553" t="s">
        <v>132</v>
      </c>
      <c r="AI27" s="554" t="s">
        <v>597</v>
      </c>
      <c r="AJ27" s="561"/>
      <c r="AK27" s="561"/>
      <c r="AL27" s="561"/>
      <c r="AM27" s="561"/>
      <c r="AN27" s="561"/>
      <c r="AO27" s="561"/>
      <c r="AP27" s="561"/>
      <c r="AQ27" s="571"/>
      <c r="AR27" s="561"/>
      <c r="AS27" s="556">
        <v>0</v>
      </c>
      <c r="AT27" s="557">
        <v>0.2</v>
      </c>
      <c r="AU27" s="556">
        <v>0.2</v>
      </c>
      <c r="AV27" s="556">
        <v>0.4</v>
      </c>
      <c r="AX27" s="549" t="s">
        <v>596</v>
      </c>
      <c r="AY27" s="553" t="s">
        <v>132</v>
      </c>
      <c r="AZ27" s="554" t="s">
        <v>597</v>
      </c>
      <c r="BA27" s="556"/>
      <c r="BB27" s="556"/>
      <c r="BC27" s="556"/>
      <c r="BD27" s="556"/>
      <c r="BE27" s="556"/>
      <c r="BF27" s="556"/>
      <c r="BG27" s="556"/>
      <c r="BH27" s="558"/>
      <c r="BI27" s="556"/>
      <c r="BJ27" s="556"/>
      <c r="BK27" s="557"/>
      <c r="BL27" s="556"/>
      <c r="BM27" s="556"/>
      <c r="BO27" s="549" t="s">
        <v>596</v>
      </c>
      <c r="BP27" s="553" t="s">
        <v>132</v>
      </c>
      <c r="BQ27" s="554" t="s">
        <v>597</v>
      </c>
      <c r="BR27" s="556"/>
      <c r="BS27" s="556"/>
      <c r="BT27" s="556"/>
      <c r="BU27" s="556"/>
      <c r="BV27" s="556"/>
      <c r="BW27" s="556"/>
      <c r="BX27" s="556"/>
      <c r="BY27" s="558"/>
      <c r="BZ27" s="556"/>
      <c r="CA27" s="556"/>
      <c r="CB27" s="557">
        <v>0.1</v>
      </c>
      <c r="CC27" s="556">
        <v>0.1</v>
      </c>
      <c r="CD27" s="556">
        <v>0.2</v>
      </c>
      <c r="CE27" s="694"/>
    </row>
    <row r="28" spans="1:84" hidden="1">
      <c r="B28" s="523" t="str">
        <f t="shared" si="0"/>
        <v>2.1.7</v>
      </c>
      <c r="C28" s="546" t="str">
        <f t="shared" si="1"/>
        <v>時間外空調に対する配慮</v>
      </c>
      <c r="D28" s="536">
        <f t="shared" si="23"/>
        <v>0</v>
      </c>
      <c r="E28" s="548">
        <f t="shared" si="23"/>
        <v>0</v>
      </c>
      <c r="G28" s="548">
        <f t="shared" si="2"/>
        <v>0</v>
      </c>
      <c r="H28" s="548">
        <f t="shared" si="3"/>
        <v>0</v>
      </c>
      <c r="I28" s="548"/>
      <c r="J28" s="548"/>
      <c r="K28" s="548">
        <f>IF(スコア!M28=0,0,1)</f>
        <v>0</v>
      </c>
      <c r="L28" s="548">
        <f>IF(スコア!O28=0,0,1)</f>
        <v>0</v>
      </c>
      <c r="M28" s="548">
        <f t="shared" si="4"/>
        <v>0.1</v>
      </c>
      <c r="N28" s="548">
        <f t="shared" si="5"/>
        <v>0</v>
      </c>
      <c r="P28" s="549" t="str">
        <f t="shared" si="6"/>
        <v>2.1.7</v>
      </c>
      <c r="Q28" s="549" t="str">
        <f t="shared" si="7"/>
        <v xml:space="preserve"> Q1 2.1</v>
      </c>
      <c r="R28" s="550" t="str">
        <f t="shared" si="8"/>
        <v>時間外空調に対する配慮</v>
      </c>
      <c r="S28" s="551">
        <f t="shared" si="9"/>
        <v>0.1</v>
      </c>
      <c r="T28" s="551">
        <f t="shared" si="10"/>
        <v>0.2</v>
      </c>
      <c r="U28" s="551">
        <f t="shared" si="11"/>
        <v>0</v>
      </c>
      <c r="V28" s="551">
        <f t="shared" si="12"/>
        <v>0</v>
      </c>
      <c r="W28" s="551">
        <f t="shared" si="13"/>
        <v>0.1</v>
      </c>
      <c r="X28" s="551">
        <f t="shared" si="14"/>
        <v>0.1</v>
      </c>
      <c r="Y28" s="551">
        <f t="shared" si="15"/>
        <v>0</v>
      </c>
      <c r="Z28" s="569">
        <f t="shared" si="16"/>
        <v>0</v>
      </c>
      <c r="AA28" s="551">
        <f t="shared" si="21"/>
        <v>0.1</v>
      </c>
      <c r="AB28" s="551">
        <f t="shared" si="17"/>
        <v>0.2</v>
      </c>
      <c r="AC28" s="552">
        <f t="shared" si="18"/>
        <v>0</v>
      </c>
      <c r="AD28" s="551">
        <f t="shared" si="19"/>
        <v>0</v>
      </c>
      <c r="AE28" s="551">
        <f t="shared" si="20"/>
        <v>0</v>
      </c>
      <c r="AG28" s="549" t="s">
        <v>598</v>
      </c>
      <c r="AH28" s="553" t="s">
        <v>132</v>
      </c>
      <c r="AI28" s="554" t="s">
        <v>599</v>
      </c>
      <c r="AJ28" s="561">
        <v>0.1</v>
      </c>
      <c r="AK28" s="561">
        <v>0.2</v>
      </c>
      <c r="AL28" s="561"/>
      <c r="AM28" s="561"/>
      <c r="AN28" s="561">
        <v>0.1</v>
      </c>
      <c r="AO28" s="561">
        <v>0.1</v>
      </c>
      <c r="AP28" s="561"/>
      <c r="AQ28" s="571"/>
      <c r="AR28" s="561">
        <v>0.1</v>
      </c>
      <c r="AS28" s="556">
        <v>0.2</v>
      </c>
      <c r="AT28" s="557"/>
      <c r="AU28" s="556"/>
      <c r="AV28" s="556"/>
      <c r="AX28" s="549" t="s">
        <v>598</v>
      </c>
      <c r="AY28" s="553" t="s">
        <v>132</v>
      </c>
      <c r="AZ28" s="554" t="s">
        <v>599</v>
      </c>
      <c r="BA28" s="556"/>
      <c r="BB28" s="556"/>
      <c r="BC28" s="556"/>
      <c r="BD28" s="556"/>
      <c r="BE28" s="556"/>
      <c r="BF28" s="556"/>
      <c r="BG28" s="556"/>
      <c r="BH28" s="558"/>
      <c r="BI28" s="556"/>
      <c r="BJ28" s="556"/>
      <c r="BK28" s="557"/>
      <c r="BL28" s="556"/>
      <c r="BM28" s="556"/>
      <c r="BO28" s="549" t="s">
        <v>598</v>
      </c>
      <c r="BP28" s="553" t="s">
        <v>132</v>
      </c>
      <c r="BQ28" s="554" t="s">
        <v>599</v>
      </c>
      <c r="BR28" s="556">
        <v>0.1</v>
      </c>
      <c r="BS28" s="556">
        <v>0.2</v>
      </c>
      <c r="BT28" s="556"/>
      <c r="BU28" s="556"/>
      <c r="BV28" s="556">
        <v>0.1</v>
      </c>
      <c r="BW28" s="556">
        <v>0.1</v>
      </c>
      <c r="BX28" s="556"/>
      <c r="BY28" s="558"/>
      <c r="BZ28" s="556">
        <v>0.1</v>
      </c>
      <c r="CA28" s="556">
        <v>0.2</v>
      </c>
      <c r="CB28" s="557"/>
      <c r="CC28" s="556"/>
      <c r="CD28" s="556"/>
      <c r="CE28" s="694"/>
    </row>
    <row r="29" spans="1:84" hidden="1">
      <c r="B29" s="523" t="str">
        <f t="shared" si="0"/>
        <v>2.1.8</v>
      </c>
      <c r="C29" s="546" t="str">
        <f t="shared" si="1"/>
        <v>監視システム</v>
      </c>
      <c r="D29" s="536">
        <f t="shared" si="23"/>
        <v>0</v>
      </c>
      <c r="E29" s="548">
        <f t="shared" si="23"/>
        <v>0</v>
      </c>
      <c r="G29" s="548">
        <f t="shared" si="2"/>
        <v>0</v>
      </c>
      <c r="H29" s="548">
        <f t="shared" si="3"/>
        <v>0</v>
      </c>
      <c r="I29" s="548"/>
      <c r="J29" s="548"/>
      <c r="K29" s="548">
        <f>IF(スコア!M29=0,0,1)</f>
        <v>0</v>
      </c>
      <c r="L29" s="548">
        <f>IF(スコア!O29=0,0,1)</f>
        <v>0</v>
      </c>
      <c r="M29" s="548">
        <f t="shared" si="4"/>
        <v>0</v>
      </c>
      <c r="N29" s="548">
        <f t="shared" si="5"/>
        <v>0</v>
      </c>
      <c r="P29" s="549" t="str">
        <f t="shared" si="6"/>
        <v>2.1.8</v>
      </c>
      <c r="Q29" s="549" t="str">
        <f t="shared" si="7"/>
        <v xml:space="preserve"> Q1 2.1</v>
      </c>
      <c r="R29" s="550" t="str">
        <f t="shared" si="8"/>
        <v>監視システム</v>
      </c>
      <c r="S29" s="551">
        <f t="shared" si="9"/>
        <v>0</v>
      </c>
      <c r="T29" s="551">
        <f t="shared" si="10"/>
        <v>0</v>
      </c>
      <c r="U29" s="551">
        <f t="shared" si="11"/>
        <v>0.1</v>
      </c>
      <c r="V29" s="551">
        <f t="shared" si="12"/>
        <v>0.1</v>
      </c>
      <c r="W29" s="551">
        <f t="shared" si="13"/>
        <v>0</v>
      </c>
      <c r="X29" s="551">
        <f t="shared" si="14"/>
        <v>0</v>
      </c>
      <c r="Y29" s="551">
        <f t="shared" si="15"/>
        <v>0</v>
      </c>
      <c r="Z29" s="569">
        <f t="shared" si="16"/>
        <v>0</v>
      </c>
      <c r="AA29" s="551">
        <f t="shared" si="21"/>
        <v>0</v>
      </c>
      <c r="AB29" s="551">
        <f t="shared" si="17"/>
        <v>0</v>
      </c>
      <c r="AC29" s="552">
        <f t="shared" si="18"/>
        <v>0</v>
      </c>
      <c r="AD29" s="551">
        <f t="shared" si="19"/>
        <v>0</v>
      </c>
      <c r="AE29" s="551">
        <f t="shared" si="20"/>
        <v>0</v>
      </c>
      <c r="AG29" s="549" t="s">
        <v>600</v>
      </c>
      <c r="AH29" s="553" t="s">
        <v>132</v>
      </c>
      <c r="AI29" s="554" t="s">
        <v>601</v>
      </c>
      <c r="AJ29" s="561"/>
      <c r="AK29" s="561"/>
      <c r="AL29" s="561">
        <v>0.1</v>
      </c>
      <c r="AM29" s="561">
        <v>0.1</v>
      </c>
      <c r="AN29" s="561"/>
      <c r="AO29" s="561"/>
      <c r="AP29" s="561"/>
      <c r="AQ29" s="571"/>
      <c r="AR29" s="561"/>
      <c r="AS29" s="556">
        <v>0</v>
      </c>
      <c r="AT29" s="557"/>
      <c r="AU29" s="556"/>
      <c r="AV29" s="556"/>
      <c r="AX29" s="549" t="s">
        <v>600</v>
      </c>
      <c r="AY29" s="553" t="s">
        <v>132</v>
      </c>
      <c r="AZ29" s="554" t="s">
        <v>601</v>
      </c>
      <c r="BA29" s="556"/>
      <c r="BB29" s="556"/>
      <c r="BC29" s="556"/>
      <c r="BD29" s="556"/>
      <c r="BE29" s="556"/>
      <c r="BF29" s="556"/>
      <c r="BG29" s="556"/>
      <c r="BH29" s="558"/>
      <c r="BI29" s="556"/>
      <c r="BJ29" s="556"/>
      <c r="BK29" s="557"/>
      <c r="BL29" s="556"/>
      <c r="BM29" s="556"/>
      <c r="BO29" s="549" t="s">
        <v>600</v>
      </c>
      <c r="BP29" s="553" t="s">
        <v>132</v>
      </c>
      <c r="BQ29" s="554" t="s">
        <v>601</v>
      </c>
      <c r="BR29" s="556"/>
      <c r="BS29" s="556"/>
      <c r="BT29" s="556">
        <v>0.1</v>
      </c>
      <c r="BU29" s="556">
        <v>0.1</v>
      </c>
      <c r="BV29" s="556"/>
      <c r="BW29" s="556"/>
      <c r="BX29" s="556"/>
      <c r="BY29" s="558"/>
      <c r="BZ29" s="556"/>
      <c r="CA29" s="556"/>
      <c r="CB29" s="557"/>
      <c r="CC29" s="556"/>
      <c r="CD29" s="556"/>
      <c r="CE29" s="694"/>
    </row>
    <row r="30" spans="1:84">
      <c r="B30" s="523">
        <f t="shared" si="0"/>
        <v>2.2000000000000002</v>
      </c>
      <c r="C30" s="568" t="str">
        <f t="shared" si="1"/>
        <v>湿度制御</v>
      </c>
      <c r="D30" s="547">
        <f>IF(I$20=0,0,G30/I$20)</f>
        <v>0.2</v>
      </c>
      <c r="E30" s="548">
        <f>IF(J$20=0,0,H30/J$20)</f>
        <v>0</v>
      </c>
      <c r="G30" s="548">
        <f t="shared" si="2"/>
        <v>0.2</v>
      </c>
      <c r="H30" s="548">
        <f t="shared" si="3"/>
        <v>0</v>
      </c>
      <c r="I30" s="548"/>
      <c r="J30" s="548"/>
      <c r="K30" s="548">
        <f>IF(スコア!M30=0,0,1)</f>
        <v>1</v>
      </c>
      <c r="L30" s="548">
        <f>IF(スコア!O30=0,0,1)</f>
        <v>1</v>
      </c>
      <c r="M30" s="548">
        <f t="shared" si="4"/>
        <v>0.2</v>
      </c>
      <c r="N30" s="548">
        <f t="shared" si="5"/>
        <v>0</v>
      </c>
      <c r="P30" s="549">
        <f t="shared" si="6"/>
        <v>2.2000000000000002</v>
      </c>
      <c r="Q30" s="549" t="str">
        <f t="shared" si="7"/>
        <v xml:space="preserve"> Q1 2</v>
      </c>
      <c r="R30" s="550" t="str">
        <f t="shared" si="8"/>
        <v>湿度制御</v>
      </c>
      <c r="S30" s="551">
        <f t="shared" si="9"/>
        <v>0.2</v>
      </c>
      <c r="T30" s="551">
        <f t="shared" si="10"/>
        <v>0.2</v>
      </c>
      <c r="U30" s="551">
        <f t="shared" si="11"/>
        <v>0.2</v>
      </c>
      <c r="V30" s="551">
        <f t="shared" si="12"/>
        <v>0.2</v>
      </c>
      <c r="W30" s="551">
        <f t="shared" si="13"/>
        <v>0.2</v>
      </c>
      <c r="X30" s="551">
        <f t="shared" si="14"/>
        <v>0.2</v>
      </c>
      <c r="Y30" s="551">
        <f t="shared" si="15"/>
        <v>0.2</v>
      </c>
      <c r="Z30" s="569">
        <f t="shared" si="16"/>
        <v>0.2</v>
      </c>
      <c r="AA30" s="551">
        <f t="shared" si="21"/>
        <v>0.2</v>
      </c>
      <c r="AB30" s="551">
        <f t="shared" si="17"/>
        <v>0.2</v>
      </c>
      <c r="AC30" s="552">
        <f t="shared" si="18"/>
        <v>0.2</v>
      </c>
      <c r="AD30" s="551">
        <f t="shared" si="19"/>
        <v>0.2</v>
      </c>
      <c r="AE30" s="551">
        <f t="shared" si="20"/>
        <v>0.2</v>
      </c>
      <c r="AG30" s="549">
        <v>2.2000000000000002</v>
      </c>
      <c r="AH30" s="553" t="s">
        <v>216</v>
      </c>
      <c r="AI30" s="550" t="s">
        <v>77</v>
      </c>
      <c r="AJ30" s="551">
        <v>0.2</v>
      </c>
      <c r="AK30" s="551">
        <v>0.2</v>
      </c>
      <c r="AL30" s="551">
        <v>0.2</v>
      </c>
      <c r="AM30" s="551">
        <v>0.2</v>
      </c>
      <c r="AN30" s="551">
        <v>0.2</v>
      </c>
      <c r="AO30" s="551">
        <v>0.2</v>
      </c>
      <c r="AP30" s="551">
        <v>0.2</v>
      </c>
      <c r="AQ30" s="569">
        <v>0.2</v>
      </c>
      <c r="AR30" s="551">
        <v>0.2</v>
      </c>
      <c r="AS30" s="556">
        <v>0.2</v>
      </c>
      <c r="AT30" s="557"/>
      <c r="AU30" s="556"/>
      <c r="AV30" s="556"/>
      <c r="AX30" s="549">
        <v>2.2000000000000002</v>
      </c>
      <c r="AY30" s="553" t="s">
        <v>216</v>
      </c>
      <c r="AZ30" s="550" t="s">
        <v>77</v>
      </c>
      <c r="BA30" s="556">
        <v>0.2</v>
      </c>
      <c r="BB30" s="556">
        <v>0.2</v>
      </c>
      <c r="BC30" s="556">
        <v>0.2</v>
      </c>
      <c r="BD30" s="556">
        <v>0.2</v>
      </c>
      <c r="BE30" s="556">
        <v>0.2</v>
      </c>
      <c r="BF30" s="556">
        <v>0.2</v>
      </c>
      <c r="BG30" s="556">
        <v>0.2</v>
      </c>
      <c r="BH30" s="558">
        <v>0.2</v>
      </c>
      <c r="BI30" s="556">
        <v>0.2</v>
      </c>
      <c r="BJ30" s="556">
        <v>0.2</v>
      </c>
      <c r="BK30" s="557">
        <v>0.2</v>
      </c>
      <c r="BL30" s="556">
        <v>0.2</v>
      </c>
      <c r="BM30" s="556">
        <v>0.2</v>
      </c>
      <c r="BO30" s="549">
        <v>2.2000000000000002</v>
      </c>
      <c r="BP30" s="553" t="s">
        <v>216</v>
      </c>
      <c r="BQ30" s="550" t="s">
        <v>77</v>
      </c>
      <c r="BR30" s="556">
        <v>0.2</v>
      </c>
      <c r="BS30" s="556">
        <v>0.2</v>
      </c>
      <c r="BT30" s="556">
        <v>0.2</v>
      </c>
      <c r="BU30" s="556">
        <v>0.2</v>
      </c>
      <c r="BV30" s="556">
        <v>0.2</v>
      </c>
      <c r="BW30" s="556">
        <v>0.2</v>
      </c>
      <c r="BX30" s="556">
        <v>0.2</v>
      </c>
      <c r="BY30" s="558">
        <v>0.2</v>
      </c>
      <c r="BZ30" s="556">
        <v>0.2</v>
      </c>
      <c r="CA30" s="556">
        <v>0.2</v>
      </c>
      <c r="CB30" s="557">
        <v>0.2</v>
      </c>
      <c r="CC30" s="556">
        <v>0.2</v>
      </c>
      <c r="CD30" s="556">
        <v>0.2</v>
      </c>
      <c r="CE30" s="694"/>
    </row>
    <row r="31" spans="1:84">
      <c r="B31" s="523">
        <f t="shared" si="0"/>
        <v>2.2999999999999998</v>
      </c>
      <c r="C31" s="568" t="str">
        <f t="shared" si="1"/>
        <v>空調方式</v>
      </c>
      <c r="D31" s="547">
        <f>IF(I$20=0,0,G31/I$20)</f>
        <v>0.3</v>
      </c>
      <c r="E31" s="548">
        <f>IF(J$20=0,0,H31/J$20)</f>
        <v>0</v>
      </c>
      <c r="G31" s="548">
        <f t="shared" si="2"/>
        <v>0.3</v>
      </c>
      <c r="H31" s="548">
        <f t="shared" si="3"/>
        <v>0</v>
      </c>
      <c r="I31" s="548">
        <f>SUM(G32:G33)</f>
        <v>0</v>
      </c>
      <c r="J31" s="548">
        <f>SUM(H32:H33)</f>
        <v>0</v>
      </c>
      <c r="K31" s="548">
        <f>IF(スコア!M31=0,0,1)</f>
        <v>1</v>
      </c>
      <c r="L31" s="548">
        <f>IF(スコア!O31=0,0,1)</f>
        <v>1</v>
      </c>
      <c r="M31" s="548">
        <f t="shared" si="4"/>
        <v>0.3</v>
      </c>
      <c r="N31" s="548">
        <f t="shared" si="5"/>
        <v>0</v>
      </c>
      <c r="P31" s="549">
        <f t="shared" si="6"/>
        <v>2.2999999999999998</v>
      </c>
      <c r="Q31" s="549" t="str">
        <f t="shared" si="7"/>
        <v xml:space="preserve"> Q1 2</v>
      </c>
      <c r="R31" s="550" t="str">
        <f t="shared" si="8"/>
        <v>空調方式</v>
      </c>
      <c r="S31" s="551">
        <f t="shared" si="9"/>
        <v>0.3</v>
      </c>
      <c r="T31" s="551">
        <f t="shared" si="10"/>
        <v>0.3</v>
      </c>
      <c r="U31" s="551">
        <f t="shared" si="11"/>
        <v>0.3</v>
      </c>
      <c r="V31" s="551">
        <f t="shared" si="12"/>
        <v>0.3</v>
      </c>
      <c r="W31" s="551">
        <f t="shared" si="13"/>
        <v>0.3</v>
      </c>
      <c r="X31" s="551">
        <f t="shared" si="14"/>
        <v>0.3</v>
      </c>
      <c r="Y31" s="551">
        <f t="shared" si="15"/>
        <v>0.3</v>
      </c>
      <c r="Z31" s="569">
        <f t="shared" si="16"/>
        <v>0.3</v>
      </c>
      <c r="AA31" s="551">
        <f t="shared" si="21"/>
        <v>0.3</v>
      </c>
      <c r="AB31" s="551">
        <f t="shared" si="17"/>
        <v>0.3</v>
      </c>
      <c r="AC31" s="552">
        <f t="shared" si="18"/>
        <v>0.3</v>
      </c>
      <c r="AD31" s="551">
        <f t="shared" si="19"/>
        <v>0.3</v>
      </c>
      <c r="AE31" s="551">
        <f t="shared" si="20"/>
        <v>0.3</v>
      </c>
      <c r="AG31" s="549">
        <v>2.2999999999999998</v>
      </c>
      <c r="AH31" s="553" t="s">
        <v>216</v>
      </c>
      <c r="AI31" s="550" t="s">
        <v>78</v>
      </c>
      <c r="AJ31" s="551">
        <v>0.3</v>
      </c>
      <c r="AK31" s="551">
        <v>0.3</v>
      </c>
      <c r="AL31" s="551">
        <v>0.3</v>
      </c>
      <c r="AM31" s="551">
        <v>0.3</v>
      </c>
      <c r="AN31" s="551">
        <v>0.3</v>
      </c>
      <c r="AO31" s="551">
        <v>0.3</v>
      </c>
      <c r="AP31" s="551">
        <v>0.3</v>
      </c>
      <c r="AQ31" s="569">
        <v>0.3</v>
      </c>
      <c r="AR31" s="551">
        <v>0.3</v>
      </c>
      <c r="AS31" s="573">
        <v>0.3</v>
      </c>
      <c r="AT31" s="557"/>
      <c r="AU31" s="556"/>
      <c r="AV31" s="556"/>
      <c r="AX31" s="549">
        <v>2.2999999999999998</v>
      </c>
      <c r="AY31" s="553" t="s">
        <v>216</v>
      </c>
      <c r="AZ31" s="550" t="s">
        <v>78</v>
      </c>
      <c r="BA31" s="556">
        <v>0.3</v>
      </c>
      <c r="BB31" s="556">
        <v>0.3</v>
      </c>
      <c r="BC31" s="556">
        <v>0.3</v>
      </c>
      <c r="BD31" s="556">
        <v>0.3</v>
      </c>
      <c r="BE31" s="556">
        <v>0.3</v>
      </c>
      <c r="BF31" s="556">
        <v>0.3</v>
      </c>
      <c r="BG31" s="556">
        <v>0.3</v>
      </c>
      <c r="BH31" s="558">
        <v>0.3</v>
      </c>
      <c r="BI31" s="556">
        <v>0.3</v>
      </c>
      <c r="BJ31" s="556">
        <v>0.3</v>
      </c>
      <c r="BK31" s="557">
        <v>0.3</v>
      </c>
      <c r="BL31" s="556">
        <v>0.3</v>
      </c>
      <c r="BM31" s="556">
        <v>0.3</v>
      </c>
      <c r="BO31" s="549">
        <v>2.2999999999999998</v>
      </c>
      <c r="BP31" s="553" t="s">
        <v>216</v>
      </c>
      <c r="BQ31" s="550" t="s">
        <v>78</v>
      </c>
      <c r="BR31" s="556">
        <v>0.3</v>
      </c>
      <c r="BS31" s="556">
        <v>0.3</v>
      </c>
      <c r="BT31" s="556">
        <v>0.3</v>
      </c>
      <c r="BU31" s="556">
        <v>0.3</v>
      </c>
      <c r="BV31" s="556">
        <v>0.3</v>
      </c>
      <c r="BW31" s="556">
        <v>0.3</v>
      </c>
      <c r="BX31" s="556">
        <v>0.3</v>
      </c>
      <c r="BY31" s="558">
        <v>0.3</v>
      </c>
      <c r="BZ31" s="556">
        <v>0.3</v>
      </c>
      <c r="CA31" s="556">
        <v>0.3</v>
      </c>
      <c r="CB31" s="557">
        <v>0.3</v>
      </c>
      <c r="CC31" s="556">
        <v>0.3</v>
      </c>
      <c r="CD31" s="556">
        <v>0.3</v>
      </c>
      <c r="CE31" s="694"/>
    </row>
    <row r="32" spans="1:84" hidden="1">
      <c r="B32" s="523" t="str">
        <f t="shared" si="0"/>
        <v>2.3.1</v>
      </c>
      <c r="C32" s="574" t="str">
        <f t="shared" si="1"/>
        <v>上下温度差</v>
      </c>
      <c r="D32" s="575">
        <f>IF(I$31&gt;0,G32/I$31,0)</f>
        <v>0</v>
      </c>
      <c r="E32" s="576">
        <f>IF(J$31&gt;0,H32/J$31,0)</f>
        <v>0</v>
      </c>
      <c r="G32" s="576">
        <f t="shared" si="2"/>
        <v>0</v>
      </c>
      <c r="H32" s="576">
        <f t="shared" si="3"/>
        <v>0</v>
      </c>
      <c r="I32" s="576"/>
      <c r="J32" s="576"/>
      <c r="K32" s="576">
        <f>IF(スコア!M33=0,0,1)</f>
        <v>0</v>
      </c>
      <c r="L32" s="576">
        <f>IF(スコア!O33=0,0,1)</f>
        <v>0</v>
      </c>
      <c r="M32" s="576">
        <f t="shared" si="4"/>
        <v>0</v>
      </c>
      <c r="N32" s="576">
        <f t="shared" si="5"/>
        <v>0</v>
      </c>
      <c r="P32" s="577" t="str">
        <f t="shared" si="6"/>
        <v>2.3.1</v>
      </c>
      <c r="Q32" s="577" t="str">
        <f t="shared" si="7"/>
        <v xml:space="preserve"> Q1 2.3</v>
      </c>
      <c r="R32" s="578" t="str">
        <f t="shared" si="8"/>
        <v>上下温度差</v>
      </c>
      <c r="S32" s="561">
        <f t="shared" si="9"/>
        <v>0</v>
      </c>
      <c r="T32" s="561">
        <f t="shared" si="10"/>
        <v>0</v>
      </c>
      <c r="U32" s="561">
        <f t="shared" si="11"/>
        <v>0</v>
      </c>
      <c r="V32" s="561">
        <f t="shared" si="12"/>
        <v>0</v>
      </c>
      <c r="W32" s="561">
        <f t="shared" si="13"/>
        <v>0</v>
      </c>
      <c r="X32" s="561">
        <f t="shared" si="14"/>
        <v>0</v>
      </c>
      <c r="Y32" s="561">
        <f t="shared" si="15"/>
        <v>0</v>
      </c>
      <c r="Z32" s="579">
        <f t="shared" si="16"/>
        <v>0</v>
      </c>
      <c r="AA32" s="561">
        <f t="shared" si="21"/>
        <v>0</v>
      </c>
      <c r="AB32" s="561">
        <f t="shared" si="17"/>
        <v>0</v>
      </c>
      <c r="AC32" s="580">
        <f t="shared" si="18"/>
        <v>0</v>
      </c>
      <c r="AD32" s="561">
        <f t="shared" si="19"/>
        <v>0</v>
      </c>
      <c r="AE32" s="561">
        <f t="shared" si="20"/>
        <v>0</v>
      </c>
      <c r="AG32" s="549" t="s">
        <v>71</v>
      </c>
      <c r="AH32" s="553" t="s">
        <v>602</v>
      </c>
      <c r="AI32" s="550" t="s">
        <v>79</v>
      </c>
      <c r="AJ32" s="551">
        <v>0.5</v>
      </c>
      <c r="AK32" s="551">
        <v>0.5</v>
      </c>
      <c r="AL32" s="551">
        <v>0.5</v>
      </c>
      <c r="AM32" s="551">
        <v>0.5</v>
      </c>
      <c r="AN32" s="551">
        <v>0.5</v>
      </c>
      <c r="AO32" s="551">
        <v>0.5</v>
      </c>
      <c r="AP32" s="551">
        <v>0.5</v>
      </c>
      <c r="AQ32" s="569">
        <v>0.5</v>
      </c>
      <c r="AR32" s="551">
        <v>0.5</v>
      </c>
      <c r="AS32" s="573">
        <v>0.5</v>
      </c>
      <c r="AT32" s="557"/>
      <c r="AU32" s="557"/>
      <c r="AV32" s="557"/>
      <c r="AX32" s="577" t="s">
        <v>72</v>
      </c>
      <c r="AY32" s="581" t="s">
        <v>602</v>
      </c>
      <c r="AZ32" s="582" t="s">
        <v>79</v>
      </c>
      <c r="BA32" s="583"/>
      <c r="BB32" s="583"/>
      <c r="BC32" s="583"/>
      <c r="BD32" s="583"/>
      <c r="BE32" s="583"/>
      <c r="BF32" s="583"/>
      <c r="BG32" s="583"/>
      <c r="BH32" s="584"/>
      <c r="BI32" s="583"/>
      <c r="BJ32" s="583"/>
      <c r="BK32" s="585"/>
      <c r="BL32" s="583"/>
      <c r="BM32" s="583"/>
      <c r="BO32" s="577" t="s">
        <v>72</v>
      </c>
      <c r="BP32" s="581" t="s">
        <v>602</v>
      </c>
      <c r="BQ32" s="582" t="s">
        <v>79</v>
      </c>
      <c r="BR32" s="586"/>
      <c r="BS32" s="586"/>
      <c r="BT32" s="586"/>
      <c r="BU32" s="586"/>
      <c r="BV32" s="586"/>
      <c r="BW32" s="586"/>
      <c r="BX32" s="586"/>
      <c r="BY32" s="587"/>
      <c r="BZ32" s="586"/>
      <c r="CA32" s="586"/>
      <c r="CB32" s="588"/>
      <c r="CC32" s="586"/>
      <c r="CD32" s="586"/>
      <c r="CE32" s="695"/>
    </row>
    <row r="33" spans="1:84" hidden="1">
      <c r="B33" s="523" t="str">
        <f t="shared" si="0"/>
        <v>2.3.2</v>
      </c>
      <c r="C33" s="574" t="str">
        <f t="shared" si="1"/>
        <v>平均気流速度</v>
      </c>
      <c r="D33" s="575">
        <f>IF(I$31&gt;0,G33/I$31,0)</f>
        <v>0</v>
      </c>
      <c r="E33" s="576">
        <f>IF(J$31&gt;0,H33/J$31,0)</f>
        <v>0</v>
      </c>
      <c r="G33" s="576">
        <f t="shared" si="2"/>
        <v>0</v>
      </c>
      <c r="H33" s="576">
        <f t="shared" si="3"/>
        <v>0</v>
      </c>
      <c r="I33" s="576"/>
      <c r="J33" s="576"/>
      <c r="K33" s="576">
        <f>IF(スコア!M34=0,0,1)</f>
        <v>0</v>
      </c>
      <c r="L33" s="576">
        <f>IF(スコア!O34=0,0,1)</f>
        <v>0</v>
      </c>
      <c r="M33" s="576">
        <f t="shared" si="4"/>
        <v>0</v>
      </c>
      <c r="N33" s="576">
        <f t="shared" si="5"/>
        <v>0</v>
      </c>
      <c r="P33" s="577" t="str">
        <f t="shared" si="6"/>
        <v>2.3.2</v>
      </c>
      <c r="Q33" s="577" t="str">
        <f t="shared" si="7"/>
        <v xml:space="preserve"> Q1 2.3</v>
      </c>
      <c r="R33" s="578" t="str">
        <f t="shared" si="8"/>
        <v>平均気流速度</v>
      </c>
      <c r="S33" s="561">
        <f t="shared" si="9"/>
        <v>0</v>
      </c>
      <c r="T33" s="561">
        <f t="shared" si="10"/>
        <v>0</v>
      </c>
      <c r="U33" s="561">
        <f t="shared" si="11"/>
        <v>0</v>
      </c>
      <c r="V33" s="561">
        <f t="shared" si="12"/>
        <v>0</v>
      </c>
      <c r="W33" s="561">
        <f t="shared" si="13"/>
        <v>0</v>
      </c>
      <c r="X33" s="561">
        <f t="shared" si="14"/>
        <v>0</v>
      </c>
      <c r="Y33" s="561">
        <f t="shared" si="15"/>
        <v>0</v>
      </c>
      <c r="Z33" s="579">
        <f t="shared" si="16"/>
        <v>0</v>
      </c>
      <c r="AA33" s="561">
        <f t="shared" si="21"/>
        <v>0</v>
      </c>
      <c r="AB33" s="561">
        <f t="shared" si="17"/>
        <v>0</v>
      </c>
      <c r="AC33" s="580">
        <f t="shared" si="18"/>
        <v>0</v>
      </c>
      <c r="AD33" s="561">
        <f t="shared" si="19"/>
        <v>0</v>
      </c>
      <c r="AE33" s="561">
        <f t="shared" si="20"/>
        <v>0</v>
      </c>
      <c r="AG33" s="549" t="s">
        <v>73</v>
      </c>
      <c r="AH33" s="553" t="s">
        <v>602</v>
      </c>
      <c r="AI33" s="550" t="s">
        <v>414</v>
      </c>
      <c r="AJ33" s="551">
        <v>0.5</v>
      </c>
      <c r="AK33" s="551">
        <v>0.5</v>
      </c>
      <c r="AL33" s="551">
        <v>0.5</v>
      </c>
      <c r="AM33" s="551">
        <v>0.5</v>
      </c>
      <c r="AN33" s="551">
        <v>0.5</v>
      </c>
      <c r="AO33" s="551">
        <v>0.5</v>
      </c>
      <c r="AP33" s="551">
        <v>0.5</v>
      </c>
      <c r="AQ33" s="551">
        <v>0.5</v>
      </c>
      <c r="AR33" s="551">
        <v>0.5</v>
      </c>
      <c r="AS33" s="573">
        <v>0.5</v>
      </c>
      <c r="AT33" s="557"/>
      <c r="AU33" s="557"/>
      <c r="AV33" s="557"/>
      <c r="AX33" s="577" t="s">
        <v>74</v>
      </c>
      <c r="AY33" s="581" t="s">
        <v>602</v>
      </c>
      <c r="AZ33" s="582" t="s">
        <v>414</v>
      </c>
      <c r="BA33" s="583"/>
      <c r="BB33" s="583"/>
      <c r="BC33" s="583"/>
      <c r="BD33" s="583"/>
      <c r="BE33" s="583"/>
      <c r="BF33" s="583"/>
      <c r="BG33" s="583"/>
      <c r="BH33" s="584"/>
      <c r="BI33" s="583"/>
      <c r="BJ33" s="583"/>
      <c r="BK33" s="585"/>
      <c r="BL33" s="583"/>
      <c r="BM33" s="583"/>
      <c r="BO33" s="577" t="s">
        <v>74</v>
      </c>
      <c r="BP33" s="581" t="s">
        <v>602</v>
      </c>
      <c r="BQ33" s="582" t="s">
        <v>414</v>
      </c>
      <c r="BR33" s="586"/>
      <c r="BS33" s="586"/>
      <c r="BT33" s="586"/>
      <c r="BU33" s="586"/>
      <c r="BV33" s="586"/>
      <c r="BW33" s="586"/>
      <c r="BX33" s="586"/>
      <c r="BY33" s="587"/>
      <c r="BZ33" s="586"/>
      <c r="CA33" s="586"/>
      <c r="CB33" s="588"/>
      <c r="CC33" s="586"/>
      <c r="CD33" s="586"/>
      <c r="CE33" s="695"/>
    </row>
    <row r="34" spans="1:84" s="452" customFormat="1">
      <c r="A34"/>
      <c r="B34" s="523">
        <f t="shared" si="0"/>
        <v>3</v>
      </c>
      <c r="C34" s="533" t="str">
        <f t="shared" si="1"/>
        <v>光・視環境</v>
      </c>
      <c r="D34" s="534">
        <f>IF(I$9=0,0,G34/I$9)</f>
        <v>0.25</v>
      </c>
      <c r="E34" s="535">
        <f>IF(J$9=0,0,H34/J$9)</f>
        <v>0</v>
      </c>
      <c r="F34"/>
      <c r="G34" s="535">
        <f t="shared" si="2"/>
        <v>0.25</v>
      </c>
      <c r="H34" s="535">
        <f t="shared" si="3"/>
        <v>0</v>
      </c>
      <c r="I34" s="535">
        <f>G35+G39+G43+G46</f>
        <v>0.7</v>
      </c>
      <c r="J34" s="535">
        <f>H35+H39+H43+H46</f>
        <v>0</v>
      </c>
      <c r="K34" s="535">
        <f>IF(L34&gt;0,1,IF(スコア!M35=0,0,1))</f>
        <v>1</v>
      </c>
      <c r="L34" s="535">
        <f>IF(スコア!O35=0,0,1)</f>
        <v>0</v>
      </c>
      <c r="M34" s="535">
        <f t="shared" si="4"/>
        <v>0.25</v>
      </c>
      <c r="N34" s="535">
        <f t="shared" si="5"/>
        <v>0</v>
      </c>
      <c r="O34"/>
      <c r="P34" s="537">
        <f t="shared" si="6"/>
        <v>3</v>
      </c>
      <c r="Q34" s="537" t="str">
        <f t="shared" si="7"/>
        <v xml:space="preserve"> Q1</v>
      </c>
      <c r="R34" s="538" t="str">
        <f t="shared" si="8"/>
        <v>光・視環境</v>
      </c>
      <c r="S34" s="539">
        <f t="shared" si="9"/>
        <v>0.25</v>
      </c>
      <c r="T34" s="539">
        <f t="shared" si="10"/>
        <v>0.25</v>
      </c>
      <c r="U34" s="539">
        <f t="shared" si="11"/>
        <v>0.25</v>
      </c>
      <c r="V34" s="539">
        <f t="shared" si="12"/>
        <v>0.25</v>
      </c>
      <c r="W34" s="539">
        <f t="shared" si="13"/>
        <v>0.25</v>
      </c>
      <c r="X34" s="539">
        <f t="shared" si="14"/>
        <v>0.25</v>
      </c>
      <c r="Y34" s="539">
        <f t="shared" si="15"/>
        <v>0.25</v>
      </c>
      <c r="Z34" s="565">
        <f t="shared" si="16"/>
        <v>0</v>
      </c>
      <c r="AA34" s="539">
        <f t="shared" si="21"/>
        <v>0.25</v>
      </c>
      <c r="AB34" s="539">
        <f t="shared" si="17"/>
        <v>0.25</v>
      </c>
      <c r="AC34" s="541">
        <f t="shared" si="18"/>
        <v>0</v>
      </c>
      <c r="AD34" s="539">
        <f t="shared" si="19"/>
        <v>0</v>
      </c>
      <c r="AE34" s="539">
        <f t="shared" si="20"/>
        <v>0</v>
      </c>
      <c r="AF34"/>
      <c r="AG34" s="537">
        <v>3</v>
      </c>
      <c r="AH34" s="542" t="s">
        <v>208</v>
      </c>
      <c r="AI34" s="538" t="s">
        <v>204</v>
      </c>
      <c r="AJ34" s="539">
        <v>0.25</v>
      </c>
      <c r="AK34" s="539">
        <v>0.25</v>
      </c>
      <c r="AL34" s="539">
        <v>0.25</v>
      </c>
      <c r="AM34" s="539">
        <v>0.25</v>
      </c>
      <c r="AN34" s="539">
        <v>0.25</v>
      </c>
      <c r="AO34" s="539">
        <v>0.25</v>
      </c>
      <c r="AP34" s="539">
        <v>0.25</v>
      </c>
      <c r="AQ34" s="565">
        <v>0</v>
      </c>
      <c r="AR34" s="539">
        <v>0.25</v>
      </c>
      <c r="AS34" s="543">
        <v>0.25</v>
      </c>
      <c r="AT34" s="544"/>
      <c r="AU34" s="543"/>
      <c r="AV34" s="543"/>
      <c r="AW34"/>
      <c r="AX34" s="537">
        <v>3</v>
      </c>
      <c r="AY34" s="542" t="s">
        <v>208</v>
      </c>
      <c r="AZ34" s="538" t="s">
        <v>204</v>
      </c>
      <c r="BA34" s="543">
        <v>0.25</v>
      </c>
      <c r="BB34" s="543">
        <v>0.25</v>
      </c>
      <c r="BC34" s="543">
        <v>0.25</v>
      </c>
      <c r="BD34" s="543">
        <v>0.25</v>
      </c>
      <c r="BE34" s="543">
        <v>0.25</v>
      </c>
      <c r="BF34" s="543">
        <v>0.25</v>
      </c>
      <c r="BG34" s="543">
        <v>0.25</v>
      </c>
      <c r="BH34" s="567"/>
      <c r="BI34" s="543">
        <v>0.25</v>
      </c>
      <c r="BJ34" s="543">
        <v>0.25</v>
      </c>
      <c r="BK34" s="544"/>
      <c r="BL34" s="543"/>
      <c r="BM34" s="543"/>
      <c r="BN34"/>
      <c r="BO34" s="537">
        <v>3</v>
      </c>
      <c r="BP34" s="542" t="s">
        <v>208</v>
      </c>
      <c r="BQ34" s="538" t="s">
        <v>204</v>
      </c>
      <c r="BR34" s="543">
        <v>0.25</v>
      </c>
      <c r="BS34" s="543">
        <v>0.25</v>
      </c>
      <c r="BT34" s="543">
        <v>0.25</v>
      </c>
      <c r="BU34" s="543">
        <v>0.25</v>
      </c>
      <c r="BV34" s="543">
        <v>0.25</v>
      </c>
      <c r="BW34" s="543">
        <v>0.25</v>
      </c>
      <c r="BX34" s="543">
        <v>0.25</v>
      </c>
      <c r="BY34" s="567">
        <v>0</v>
      </c>
      <c r="BZ34" s="543">
        <v>0.25</v>
      </c>
      <c r="CA34" s="543">
        <v>0.25</v>
      </c>
      <c r="CB34" s="544"/>
      <c r="CC34" s="543"/>
      <c r="CD34" s="543"/>
      <c r="CE34" s="693"/>
      <c r="CF34"/>
    </row>
    <row r="35" spans="1:84">
      <c r="B35" s="523">
        <f t="shared" si="0"/>
        <v>3.1</v>
      </c>
      <c r="C35" s="568" t="str">
        <f t="shared" si="1"/>
        <v>昼光利用</v>
      </c>
      <c r="D35" s="547">
        <f>IF(I$34=0,0,G35/I$34)</f>
        <v>0.4285714285714286</v>
      </c>
      <c r="E35" s="548">
        <f>IF(J$34=0,0,H35/J$34)</f>
        <v>0</v>
      </c>
      <c r="G35" s="548">
        <f t="shared" si="2"/>
        <v>0.3</v>
      </c>
      <c r="H35" s="548">
        <f t="shared" si="3"/>
        <v>0</v>
      </c>
      <c r="I35" s="548">
        <f>SUM(G36:G38)</f>
        <v>1</v>
      </c>
      <c r="J35" s="548">
        <f>SUM(H36:H38)</f>
        <v>0</v>
      </c>
      <c r="K35" s="548">
        <f>IF(スコア!M36=0,0,1)</f>
        <v>1</v>
      </c>
      <c r="L35" s="548">
        <f>IF(スコア!O36=0,0,1)</f>
        <v>0</v>
      </c>
      <c r="M35" s="548">
        <f t="shared" si="4"/>
        <v>0.3</v>
      </c>
      <c r="N35" s="548">
        <f t="shared" si="5"/>
        <v>0</v>
      </c>
      <c r="P35" s="549">
        <f t="shared" si="6"/>
        <v>3.1</v>
      </c>
      <c r="Q35" s="549" t="str">
        <f t="shared" si="7"/>
        <v xml:space="preserve"> Q1 3</v>
      </c>
      <c r="R35" s="550" t="str">
        <f t="shared" si="8"/>
        <v>昼光利用</v>
      </c>
      <c r="S35" s="551">
        <f t="shared" si="9"/>
        <v>0.3</v>
      </c>
      <c r="T35" s="551">
        <f t="shared" si="10"/>
        <v>0.3</v>
      </c>
      <c r="U35" s="551">
        <f t="shared" si="11"/>
        <v>0.5</v>
      </c>
      <c r="V35" s="551">
        <f t="shared" si="12"/>
        <v>1</v>
      </c>
      <c r="W35" s="551">
        <f t="shared" si="13"/>
        <v>0.3</v>
      </c>
      <c r="X35" s="551">
        <f t="shared" si="14"/>
        <v>0.3</v>
      </c>
      <c r="Y35" s="551">
        <f t="shared" si="15"/>
        <v>0.3</v>
      </c>
      <c r="Z35" s="569">
        <f t="shared" si="16"/>
        <v>0</v>
      </c>
      <c r="AA35" s="551">
        <f t="shared" si="21"/>
        <v>0.3</v>
      </c>
      <c r="AB35" s="551">
        <f t="shared" si="17"/>
        <v>0.3</v>
      </c>
      <c r="AC35" s="552">
        <f t="shared" si="18"/>
        <v>0.3</v>
      </c>
      <c r="AD35" s="551">
        <f t="shared" si="19"/>
        <v>0.3</v>
      </c>
      <c r="AE35" s="551">
        <f t="shared" si="20"/>
        <v>0.3</v>
      </c>
      <c r="AG35" s="549">
        <v>3.1</v>
      </c>
      <c r="AH35" s="553" t="s">
        <v>603</v>
      </c>
      <c r="AI35" s="550" t="s">
        <v>416</v>
      </c>
      <c r="AJ35" s="551">
        <v>0.3</v>
      </c>
      <c r="AK35" s="551">
        <v>0.3</v>
      </c>
      <c r="AL35" s="551">
        <v>0.5</v>
      </c>
      <c r="AM35" s="551">
        <v>1</v>
      </c>
      <c r="AN35" s="551">
        <v>0.3</v>
      </c>
      <c r="AO35" s="551">
        <v>0.3</v>
      </c>
      <c r="AP35" s="551">
        <v>0.3</v>
      </c>
      <c r="AQ35" s="569"/>
      <c r="AR35" s="551">
        <v>0.3</v>
      </c>
      <c r="AS35" s="556">
        <v>0.3</v>
      </c>
      <c r="AT35" s="557">
        <v>0.3</v>
      </c>
      <c r="AU35" s="556">
        <v>0.3</v>
      </c>
      <c r="AV35" s="556">
        <v>0.3</v>
      </c>
      <c r="AX35" s="549">
        <v>3.1</v>
      </c>
      <c r="AY35" s="553" t="s">
        <v>603</v>
      </c>
      <c r="AZ35" s="550" t="s">
        <v>416</v>
      </c>
      <c r="BA35" s="556">
        <v>0.3</v>
      </c>
      <c r="BB35" s="556">
        <v>0.3</v>
      </c>
      <c r="BC35" s="556">
        <v>0.5</v>
      </c>
      <c r="BD35" s="556">
        <v>1</v>
      </c>
      <c r="BE35" s="556">
        <v>0.3</v>
      </c>
      <c r="BF35" s="556">
        <v>0.3</v>
      </c>
      <c r="BG35" s="556">
        <v>0.3</v>
      </c>
      <c r="BH35" s="558"/>
      <c r="BI35" s="556">
        <v>0.3</v>
      </c>
      <c r="BJ35" s="556">
        <v>0.3</v>
      </c>
      <c r="BK35" s="557">
        <v>0.3</v>
      </c>
      <c r="BL35" s="556">
        <v>0.3</v>
      </c>
      <c r="BM35" s="556">
        <v>0.3</v>
      </c>
      <c r="BO35" s="549">
        <v>3.1</v>
      </c>
      <c r="BP35" s="553" t="s">
        <v>603</v>
      </c>
      <c r="BQ35" s="550" t="s">
        <v>416</v>
      </c>
      <c r="BR35" s="556">
        <v>0.3</v>
      </c>
      <c r="BS35" s="556">
        <v>0.3</v>
      </c>
      <c r="BT35" s="556">
        <v>0.5</v>
      </c>
      <c r="BU35" s="556">
        <v>1</v>
      </c>
      <c r="BV35" s="556">
        <v>0.3</v>
      </c>
      <c r="BW35" s="556">
        <v>0.3</v>
      </c>
      <c r="BX35" s="556">
        <v>0.3</v>
      </c>
      <c r="BY35" s="558"/>
      <c r="BZ35" s="556">
        <v>0.3</v>
      </c>
      <c r="CA35" s="556">
        <v>0.3</v>
      </c>
      <c r="CB35" s="557">
        <v>0.3</v>
      </c>
      <c r="CC35" s="556">
        <v>0.3</v>
      </c>
      <c r="CD35" s="556">
        <v>0.3</v>
      </c>
      <c r="CE35" s="694"/>
    </row>
    <row r="36" spans="1:84">
      <c r="B36" s="523" t="str">
        <f t="shared" si="0"/>
        <v>3.1.1</v>
      </c>
      <c r="C36" s="546" t="str">
        <f t="shared" si="1"/>
        <v>昼光率</v>
      </c>
      <c r="D36" s="536">
        <f t="shared" ref="D36:E38" si="24">IF(I$35&gt;0,G36/I$35,0)</f>
        <v>0.6</v>
      </c>
      <c r="E36" s="548">
        <f t="shared" si="24"/>
        <v>0</v>
      </c>
      <c r="G36" s="548">
        <f t="shared" si="2"/>
        <v>0.6</v>
      </c>
      <c r="H36" s="548">
        <f t="shared" si="3"/>
        <v>0</v>
      </c>
      <c r="I36" s="548"/>
      <c r="J36" s="548"/>
      <c r="K36" s="548">
        <f>IF(スコア!M37=0,0,1)</f>
        <v>1</v>
      </c>
      <c r="L36" s="548">
        <f>IF(スコア!O37=0,0,1)</f>
        <v>1</v>
      </c>
      <c r="M36" s="548">
        <f t="shared" si="4"/>
        <v>0.6</v>
      </c>
      <c r="N36" s="548">
        <f t="shared" si="5"/>
        <v>0</v>
      </c>
      <c r="P36" s="549" t="str">
        <f t="shared" si="6"/>
        <v>3.1.1</v>
      </c>
      <c r="Q36" s="549" t="str">
        <f t="shared" si="7"/>
        <v xml:space="preserve"> Q1 3.1</v>
      </c>
      <c r="R36" s="550" t="str">
        <f t="shared" si="8"/>
        <v>昼光率</v>
      </c>
      <c r="S36" s="551">
        <f t="shared" si="9"/>
        <v>0.6</v>
      </c>
      <c r="T36" s="551">
        <f t="shared" si="10"/>
        <v>0.6</v>
      </c>
      <c r="U36" s="551">
        <f t="shared" si="11"/>
        <v>0</v>
      </c>
      <c r="V36" s="551">
        <f t="shared" si="12"/>
        <v>0</v>
      </c>
      <c r="W36" s="551">
        <f t="shared" si="13"/>
        <v>0.6</v>
      </c>
      <c r="X36" s="551">
        <f t="shared" si="14"/>
        <v>0.6</v>
      </c>
      <c r="Y36" s="551">
        <f t="shared" si="15"/>
        <v>0.6</v>
      </c>
      <c r="Z36" s="569">
        <f t="shared" si="16"/>
        <v>0</v>
      </c>
      <c r="AA36" s="551">
        <f t="shared" si="21"/>
        <v>0.6</v>
      </c>
      <c r="AB36" s="551">
        <f t="shared" si="17"/>
        <v>0.6</v>
      </c>
      <c r="AC36" s="552">
        <f t="shared" si="18"/>
        <v>0.6</v>
      </c>
      <c r="AD36" s="551">
        <f t="shared" si="19"/>
        <v>0.6</v>
      </c>
      <c r="AE36" s="551">
        <f t="shared" si="20"/>
        <v>0.5</v>
      </c>
      <c r="AG36" s="549" t="s">
        <v>246</v>
      </c>
      <c r="AH36" s="553" t="s">
        <v>604</v>
      </c>
      <c r="AI36" s="554" t="s">
        <v>605</v>
      </c>
      <c r="AJ36" s="551">
        <v>0.6</v>
      </c>
      <c r="AK36" s="551">
        <v>0.6</v>
      </c>
      <c r="AL36" s="551"/>
      <c r="AM36" s="551"/>
      <c r="AN36" s="551">
        <v>0.6</v>
      </c>
      <c r="AO36" s="551">
        <v>0.6</v>
      </c>
      <c r="AP36" s="551">
        <v>0.6</v>
      </c>
      <c r="AQ36" s="569"/>
      <c r="AR36" s="551">
        <v>0.6</v>
      </c>
      <c r="AS36" s="556">
        <v>0.6</v>
      </c>
      <c r="AT36" s="557">
        <v>0.6</v>
      </c>
      <c r="AU36" s="556">
        <v>0.6</v>
      </c>
      <c r="AV36" s="556">
        <v>0.5</v>
      </c>
      <c r="AX36" s="549" t="s">
        <v>246</v>
      </c>
      <c r="AY36" s="553" t="s">
        <v>604</v>
      </c>
      <c r="AZ36" s="554" t="s">
        <v>605</v>
      </c>
      <c r="BA36" s="556">
        <v>0.6</v>
      </c>
      <c r="BB36" s="556">
        <v>0.6</v>
      </c>
      <c r="BC36" s="556"/>
      <c r="BD36" s="556"/>
      <c r="BE36" s="556">
        <v>0.6</v>
      </c>
      <c r="BF36" s="556">
        <v>0.6</v>
      </c>
      <c r="BG36" s="556">
        <v>0.6</v>
      </c>
      <c r="BH36" s="558"/>
      <c r="BI36" s="556">
        <v>0.6</v>
      </c>
      <c r="BJ36" s="556">
        <v>0.6</v>
      </c>
      <c r="BK36" s="557">
        <v>0.6</v>
      </c>
      <c r="BL36" s="556">
        <v>0.6</v>
      </c>
      <c r="BM36" s="556">
        <v>0.5</v>
      </c>
      <c r="BO36" s="549" t="s">
        <v>246</v>
      </c>
      <c r="BP36" s="553" t="s">
        <v>604</v>
      </c>
      <c r="BQ36" s="554" t="s">
        <v>605</v>
      </c>
      <c r="BR36" s="556">
        <v>0.6</v>
      </c>
      <c r="BS36" s="556">
        <v>0.6</v>
      </c>
      <c r="BT36" s="556"/>
      <c r="BU36" s="556"/>
      <c r="BV36" s="556">
        <v>0.6</v>
      </c>
      <c r="BW36" s="556">
        <v>0.6</v>
      </c>
      <c r="BX36" s="556">
        <v>0.6</v>
      </c>
      <c r="BY36" s="558"/>
      <c r="BZ36" s="556">
        <v>0.6</v>
      </c>
      <c r="CA36" s="556">
        <v>0.6</v>
      </c>
      <c r="CB36" s="557">
        <v>0.6</v>
      </c>
      <c r="CC36" s="556">
        <v>0.6</v>
      </c>
      <c r="CD36" s="556">
        <v>0.5</v>
      </c>
      <c r="CE36" s="694"/>
    </row>
    <row r="37" spans="1:84">
      <c r="B37" s="523" t="str">
        <f t="shared" si="0"/>
        <v>3.1.2</v>
      </c>
      <c r="C37" s="546" t="str">
        <f t="shared" si="1"/>
        <v>方位別開口</v>
      </c>
      <c r="D37" s="536">
        <f t="shared" si="24"/>
        <v>0</v>
      </c>
      <c r="E37" s="548">
        <f t="shared" si="24"/>
        <v>0</v>
      </c>
      <c r="G37" s="548">
        <f t="shared" si="2"/>
        <v>0</v>
      </c>
      <c r="H37" s="548">
        <f t="shared" si="3"/>
        <v>0</v>
      </c>
      <c r="I37" s="548"/>
      <c r="J37" s="548"/>
      <c r="K37" s="548">
        <f>IF(スコア!M38=0,0,1)</f>
        <v>0</v>
      </c>
      <c r="L37" s="548">
        <f>IF(スコア!O38=0,0,1)</f>
        <v>1</v>
      </c>
      <c r="M37" s="548">
        <f t="shared" si="4"/>
        <v>0</v>
      </c>
      <c r="N37" s="548">
        <f t="shared" si="5"/>
        <v>0</v>
      </c>
      <c r="P37" s="549" t="str">
        <f t="shared" si="6"/>
        <v>3.1.2</v>
      </c>
      <c r="Q37" s="549" t="str">
        <f t="shared" si="7"/>
        <v xml:space="preserve"> Q1 3.1</v>
      </c>
      <c r="R37" s="550" t="str">
        <f t="shared" si="8"/>
        <v>方位別開口</v>
      </c>
      <c r="S37" s="551">
        <f t="shared" si="9"/>
        <v>0</v>
      </c>
      <c r="T37" s="551">
        <f t="shared" si="10"/>
        <v>0</v>
      </c>
      <c r="U37" s="551">
        <f t="shared" si="11"/>
        <v>0</v>
      </c>
      <c r="V37" s="551">
        <f t="shared" si="12"/>
        <v>0</v>
      </c>
      <c r="W37" s="551">
        <f t="shared" si="13"/>
        <v>0</v>
      </c>
      <c r="X37" s="551">
        <f t="shared" si="14"/>
        <v>0</v>
      </c>
      <c r="Y37" s="551">
        <f t="shared" si="15"/>
        <v>0</v>
      </c>
      <c r="Z37" s="569">
        <f t="shared" si="16"/>
        <v>0</v>
      </c>
      <c r="AA37" s="551">
        <f t="shared" si="21"/>
        <v>0</v>
      </c>
      <c r="AB37" s="551">
        <f t="shared" si="17"/>
        <v>0</v>
      </c>
      <c r="AC37" s="552">
        <f t="shared" si="18"/>
        <v>0</v>
      </c>
      <c r="AD37" s="551">
        <f t="shared" si="19"/>
        <v>0</v>
      </c>
      <c r="AE37" s="551">
        <f t="shared" si="20"/>
        <v>0.3</v>
      </c>
      <c r="AG37" s="549" t="s">
        <v>247</v>
      </c>
      <c r="AH37" s="553" t="s">
        <v>604</v>
      </c>
      <c r="AI37" s="554" t="s">
        <v>606</v>
      </c>
      <c r="AJ37" s="551"/>
      <c r="AK37" s="551"/>
      <c r="AL37" s="551"/>
      <c r="AM37" s="551"/>
      <c r="AN37" s="551"/>
      <c r="AO37" s="551"/>
      <c r="AP37" s="551"/>
      <c r="AQ37" s="569"/>
      <c r="AR37" s="551"/>
      <c r="AS37" s="556"/>
      <c r="AT37" s="557"/>
      <c r="AU37" s="556"/>
      <c r="AV37" s="556">
        <v>0.3</v>
      </c>
      <c r="AX37" s="549" t="s">
        <v>247</v>
      </c>
      <c r="AY37" s="553" t="s">
        <v>604</v>
      </c>
      <c r="AZ37" s="554" t="s">
        <v>606</v>
      </c>
      <c r="BA37" s="556"/>
      <c r="BB37" s="556"/>
      <c r="BC37" s="556"/>
      <c r="BD37" s="556"/>
      <c r="BE37" s="556"/>
      <c r="BF37" s="556"/>
      <c r="BG37" s="556"/>
      <c r="BH37" s="558"/>
      <c r="BI37" s="556"/>
      <c r="BJ37" s="556"/>
      <c r="BK37" s="557"/>
      <c r="BL37" s="556"/>
      <c r="BM37" s="556">
        <v>0.3</v>
      </c>
      <c r="BO37" s="549" t="s">
        <v>247</v>
      </c>
      <c r="BP37" s="553" t="s">
        <v>604</v>
      </c>
      <c r="BQ37" s="554" t="s">
        <v>606</v>
      </c>
      <c r="BR37" s="556"/>
      <c r="BS37" s="556"/>
      <c r="BT37" s="556"/>
      <c r="BU37" s="556"/>
      <c r="BV37" s="556"/>
      <c r="BW37" s="556"/>
      <c r="BX37" s="556"/>
      <c r="BY37" s="558"/>
      <c r="BZ37" s="556"/>
      <c r="CA37" s="556"/>
      <c r="CB37" s="557"/>
      <c r="CC37" s="556"/>
      <c r="CD37" s="556">
        <v>0.3</v>
      </c>
      <c r="CE37" s="694"/>
    </row>
    <row r="38" spans="1:84">
      <c r="B38" s="523" t="str">
        <f t="shared" si="0"/>
        <v>3.1.3</v>
      </c>
      <c r="C38" s="546" t="str">
        <f t="shared" si="1"/>
        <v>昼光利用設備</v>
      </c>
      <c r="D38" s="536">
        <f t="shared" si="24"/>
        <v>0.4</v>
      </c>
      <c r="E38" s="548">
        <f t="shared" si="24"/>
        <v>0</v>
      </c>
      <c r="G38" s="548">
        <f t="shared" si="2"/>
        <v>0.4</v>
      </c>
      <c r="H38" s="548">
        <f t="shared" si="3"/>
        <v>0</v>
      </c>
      <c r="I38" s="548"/>
      <c r="J38" s="548"/>
      <c r="K38" s="548">
        <f>IF(スコア!M39=0,0,1)</f>
        <v>1</v>
      </c>
      <c r="L38" s="548">
        <f>IF(スコア!O39=0,0,1)</f>
        <v>1</v>
      </c>
      <c r="M38" s="548">
        <f t="shared" si="4"/>
        <v>0.4</v>
      </c>
      <c r="N38" s="548">
        <f t="shared" si="5"/>
        <v>0</v>
      </c>
      <c r="P38" s="549" t="str">
        <f t="shared" si="6"/>
        <v>3.1.3</v>
      </c>
      <c r="Q38" s="549" t="str">
        <f t="shared" si="7"/>
        <v xml:space="preserve"> Q1 3.1</v>
      </c>
      <c r="R38" s="550" t="str">
        <f t="shared" si="8"/>
        <v>昼光利用設備</v>
      </c>
      <c r="S38" s="551">
        <f t="shared" si="9"/>
        <v>0.4</v>
      </c>
      <c r="T38" s="551">
        <f t="shared" si="10"/>
        <v>0.4</v>
      </c>
      <c r="U38" s="551">
        <f t="shared" si="11"/>
        <v>1</v>
      </c>
      <c r="V38" s="551">
        <f t="shared" si="12"/>
        <v>1</v>
      </c>
      <c r="W38" s="551">
        <f t="shared" si="13"/>
        <v>0.4</v>
      </c>
      <c r="X38" s="551">
        <f t="shared" si="14"/>
        <v>0.4</v>
      </c>
      <c r="Y38" s="551">
        <f t="shared" si="15"/>
        <v>0.4</v>
      </c>
      <c r="Z38" s="569">
        <f t="shared" si="16"/>
        <v>0</v>
      </c>
      <c r="AA38" s="551">
        <f t="shared" si="21"/>
        <v>0.4</v>
      </c>
      <c r="AB38" s="551">
        <f t="shared" si="17"/>
        <v>0.4</v>
      </c>
      <c r="AC38" s="552">
        <f t="shared" si="18"/>
        <v>0.4</v>
      </c>
      <c r="AD38" s="551">
        <f t="shared" si="19"/>
        <v>0.4</v>
      </c>
      <c r="AE38" s="551">
        <f t="shared" si="20"/>
        <v>0.2</v>
      </c>
      <c r="AG38" s="549" t="s">
        <v>248</v>
      </c>
      <c r="AH38" s="553" t="s">
        <v>604</v>
      </c>
      <c r="AI38" s="554" t="s">
        <v>607</v>
      </c>
      <c r="AJ38" s="551">
        <v>0.4</v>
      </c>
      <c r="AK38" s="551">
        <v>0.4</v>
      </c>
      <c r="AL38" s="551">
        <v>1</v>
      </c>
      <c r="AM38" s="551">
        <v>1</v>
      </c>
      <c r="AN38" s="551">
        <v>0.4</v>
      </c>
      <c r="AO38" s="551">
        <v>0.4</v>
      </c>
      <c r="AP38" s="551">
        <v>0.4</v>
      </c>
      <c r="AQ38" s="569"/>
      <c r="AR38" s="551">
        <v>0.4</v>
      </c>
      <c r="AS38" s="556">
        <v>0.4</v>
      </c>
      <c r="AT38" s="557">
        <v>0.4</v>
      </c>
      <c r="AU38" s="556">
        <v>0.4</v>
      </c>
      <c r="AV38" s="556">
        <v>0.2</v>
      </c>
      <c r="AX38" s="549" t="s">
        <v>248</v>
      </c>
      <c r="AY38" s="553" t="s">
        <v>604</v>
      </c>
      <c r="AZ38" s="554" t="s">
        <v>607</v>
      </c>
      <c r="BA38" s="556">
        <v>0.4</v>
      </c>
      <c r="BB38" s="556">
        <v>0.4</v>
      </c>
      <c r="BC38" s="556">
        <v>1</v>
      </c>
      <c r="BD38" s="556">
        <v>1</v>
      </c>
      <c r="BE38" s="556">
        <v>0.4</v>
      </c>
      <c r="BF38" s="556">
        <v>0.4</v>
      </c>
      <c r="BG38" s="556">
        <v>0.4</v>
      </c>
      <c r="BH38" s="558"/>
      <c r="BI38" s="556">
        <v>0.4</v>
      </c>
      <c r="BJ38" s="556">
        <v>0.4</v>
      </c>
      <c r="BK38" s="557">
        <v>0.4</v>
      </c>
      <c r="BL38" s="556">
        <v>0.4</v>
      </c>
      <c r="BM38" s="556">
        <v>0.2</v>
      </c>
      <c r="BO38" s="549" t="s">
        <v>248</v>
      </c>
      <c r="BP38" s="553" t="s">
        <v>604</v>
      </c>
      <c r="BQ38" s="554" t="s">
        <v>607</v>
      </c>
      <c r="BR38" s="556">
        <v>0.4</v>
      </c>
      <c r="BS38" s="556">
        <v>0.4</v>
      </c>
      <c r="BT38" s="556">
        <v>1</v>
      </c>
      <c r="BU38" s="556">
        <v>1</v>
      </c>
      <c r="BV38" s="556">
        <v>0.4</v>
      </c>
      <c r="BW38" s="556">
        <v>0.4</v>
      </c>
      <c r="BX38" s="556">
        <v>0.4</v>
      </c>
      <c r="BY38" s="558"/>
      <c r="BZ38" s="556">
        <v>0.4</v>
      </c>
      <c r="CA38" s="556">
        <v>0.4</v>
      </c>
      <c r="CB38" s="557">
        <v>0.4</v>
      </c>
      <c r="CC38" s="556">
        <v>0.4</v>
      </c>
      <c r="CD38" s="556">
        <v>0.2</v>
      </c>
      <c r="CE38" s="694"/>
    </row>
    <row r="39" spans="1:84">
      <c r="B39" s="523">
        <f t="shared" si="0"/>
        <v>3.2</v>
      </c>
      <c r="C39" s="546" t="str">
        <f t="shared" si="1"/>
        <v>グレア対策</v>
      </c>
      <c r="D39" s="547">
        <f>IF(I$34=0,0,G39/I$34)</f>
        <v>0</v>
      </c>
      <c r="E39" s="548">
        <f>IF(J$34=0,0,H39/J$34)</f>
        <v>0</v>
      </c>
      <c r="G39" s="548">
        <f t="shared" si="2"/>
        <v>0</v>
      </c>
      <c r="H39" s="548">
        <f t="shared" si="3"/>
        <v>0</v>
      </c>
      <c r="I39" s="548">
        <f>SUM(G40:G42)</f>
        <v>0.6</v>
      </c>
      <c r="J39" s="548">
        <f>SUM(H40:H42)</f>
        <v>0</v>
      </c>
      <c r="K39" s="548">
        <f>IF(スコア!M40=0,0,1)</f>
        <v>0</v>
      </c>
      <c r="L39" s="548">
        <f>IF(スコア!O40=0,0,1)</f>
        <v>0</v>
      </c>
      <c r="M39" s="548">
        <f t="shared" si="4"/>
        <v>0.3</v>
      </c>
      <c r="N39" s="548">
        <f t="shared" si="5"/>
        <v>0</v>
      </c>
      <c r="P39" s="549">
        <f t="shared" si="6"/>
        <v>3.2</v>
      </c>
      <c r="Q39" s="549" t="str">
        <f t="shared" si="7"/>
        <v xml:space="preserve"> Q1 3</v>
      </c>
      <c r="R39" s="550" t="str">
        <f t="shared" si="8"/>
        <v>グレア対策</v>
      </c>
      <c r="S39" s="551">
        <f t="shared" si="9"/>
        <v>0.3</v>
      </c>
      <c r="T39" s="551">
        <f t="shared" si="10"/>
        <v>0.3</v>
      </c>
      <c r="U39" s="551">
        <f t="shared" si="11"/>
        <v>0</v>
      </c>
      <c r="V39" s="551">
        <f t="shared" si="12"/>
        <v>0</v>
      </c>
      <c r="W39" s="551">
        <f t="shared" si="13"/>
        <v>0.3</v>
      </c>
      <c r="X39" s="551">
        <f t="shared" si="14"/>
        <v>0.3</v>
      </c>
      <c r="Y39" s="551">
        <f t="shared" si="15"/>
        <v>0.3</v>
      </c>
      <c r="Z39" s="569">
        <f t="shared" si="16"/>
        <v>0</v>
      </c>
      <c r="AA39" s="551">
        <f t="shared" si="21"/>
        <v>0.3</v>
      </c>
      <c r="AB39" s="551">
        <f t="shared" si="17"/>
        <v>0.3</v>
      </c>
      <c r="AC39" s="552">
        <f t="shared" si="18"/>
        <v>0.3</v>
      </c>
      <c r="AD39" s="551">
        <f t="shared" si="19"/>
        <v>0.3</v>
      </c>
      <c r="AE39" s="551">
        <f t="shared" si="20"/>
        <v>0.3</v>
      </c>
      <c r="AG39" s="549">
        <v>3.2</v>
      </c>
      <c r="AH39" s="553" t="s">
        <v>603</v>
      </c>
      <c r="AI39" s="554" t="s">
        <v>420</v>
      </c>
      <c r="AJ39" s="551">
        <v>0.3</v>
      </c>
      <c r="AK39" s="551">
        <v>0.3</v>
      </c>
      <c r="AL39" s="551"/>
      <c r="AM39" s="551"/>
      <c r="AN39" s="551">
        <v>0.3</v>
      </c>
      <c r="AO39" s="551">
        <v>0.3</v>
      </c>
      <c r="AP39" s="551">
        <v>0.3</v>
      </c>
      <c r="AQ39" s="569"/>
      <c r="AR39" s="551">
        <v>0.3</v>
      </c>
      <c r="AS39" s="556">
        <v>0.3</v>
      </c>
      <c r="AT39" s="557">
        <v>0.3</v>
      </c>
      <c r="AU39" s="556">
        <v>0.3</v>
      </c>
      <c r="AV39" s="556">
        <v>0.3</v>
      </c>
      <c r="AX39" s="549">
        <v>3.2</v>
      </c>
      <c r="AY39" s="553" t="s">
        <v>603</v>
      </c>
      <c r="AZ39" s="554" t="s">
        <v>420</v>
      </c>
      <c r="BA39" s="556">
        <v>0.3</v>
      </c>
      <c r="BB39" s="556">
        <v>0.3</v>
      </c>
      <c r="BC39" s="556"/>
      <c r="BD39" s="556"/>
      <c r="BE39" s="556">
        <v>0.3</v>
      </c>
      <c r="BF39" s="556">
        <v>0.3</v>
      </c>
      <c r="BG39" s="556">
        <v>0.3</v>
      </c>
      <c r="BH39" s="558"/>
      <c r="BI39" s="556">
        <v>0.3</v>
      </c>
      <c r="BJ39" s="556">
        <v>0.3</v>
      </c>
      <c r="BK39" s="557">
        <v>0.3</v>
      </c>
      <c r="BL39" s="556">
        <v>0.3</v>
      </c>
      <c r="BM39" s="556">
        <v>0.3</v>
      </c>
      <c r="BO39" s="549">
        <v>3.2</v>
      </c>
      <c r="BP39" s="553" t="s">
        <v>603</v>
      </c>
      <c r="BQ39" s="554" t="s">
        <v>420</v>
      </c>
      <c r="BR39" s="556">
        <v>0.3</v>
      </c>
      <c r="BS39" s="556">
        <v>0.3</v>
      </c>
      <c r="BT39" s="556"/>
      <c r="BU39" s="556"/>
      <c r="BV39" s="556">
        <v>0.3</v>
      </c>
      <c r="BW39" s="556">
        <v>0.3</v>
      </c>
      <c r="BX39" s="556">
        <v>0.3</v>
      </c>
      <c r="BY39" s="558"/>
      <c r="BZ39" s="556">
        <v>0.3</v>
      </c>
      <c r="CA39" s="556">
        <v>0.3</v>
      </c>
      <c r="CB39" s="557">
        <v>0.3</v>
      </c>
      <c r="CC39" s="556">
        <v>0.3</v>
      </c>
      <c r="CD39" s="556">
        <v>0.3</v>
      </c>
      <c r="CE39" s="694"/>
    </row>
    <row r="40" spans="1:84">
      <c r="B40" s="523" t="str">
        <f t="shared" si="0"/>
        <v>3.2.1</v>
      </c>
      <c r="C40" s="546" t="str">
        <f t="shared" si="1"/>
        <v>照明器具のグレア</v>
      </c>
      <c r="D40" s="536">
        <f t="shared" ref="D40:E42" si="25">IF(I$39&gt;0,G40/I$39,0)</f>
        <v>0</v>
      </c>
      <c r="E40" s="548">
        <f t="shared" si="25"/>
        <v>0</v>
      </c>
      <c r="G40" s="548">
        <f t="shared" si="2"/>
        <v>0</v>
      </c>
      <c r="H40" s="548">
        <f t="shared" si="3"/>
        <v>0</v>
      </c>
      <c r="I40" s="548"/>
      <c r="J40" s="548"/>
      <c r="K40" s="548">
        <f>IF(スコア!M41=0,0,1)</f>
        <v>0</v>
      </c>
      <c r="L40" s="548">
        <f>IF(スコア!O41=0,0,1)</f>
        <v>0</v>
      </c>
      <c r="M40" s="548">
        <f t="shared" si="4"/>
        <v>0.4</v>
      </c>
      <c r="N40" s="548">
        <f t="shared" si="5"/>
        <v>0</v>
      </c>
      <c r="P40" s="549" t="str">
        <f t="shared" si="6"/>
        <v>3.2.1</v>
      </c>
      <c r="Q40" s="549" t="str">
        <f t="shared" si="7"/>
        <v xml:space="preserve"> Q1 3.2</v>
      </c>
      <c r="R40" s="550" t="str">
        <f t="shared" si="8"/>
        <v>照明器具のグレア</v>
      </c>
      <c r="S40" s="551">
        <f t="shared" si="9"/>
        <v>0.4</v>
      </c>
      <c r="T40" s="551">
        <f t="shared" si="10"/>
        <v>0.4</v>
      </c>
      <c r="U40" s="551">
        <f t="shared" si="11"/>
        <v>0</v>
      </c>
      <c r="V40" s="551">
        <f t="shared" si="12"/>
        <v>0</v>
      </c>
      <c r="W40" s="551">
        <f t="shared" si="13"/>
        <v>0.4</v>
      </c>
      <c r="X40" s="551">
        <f t="shared" si="14"/>
        <v>0.4</v>
      </c>
      <c r="Y40" s="551">
        <f t="shared" si="15"/>
        <v>0.4</v>
      </c>
      <c r="Z40" s="569">
        <f t="shared" si="16"/>
        <v>0</v>
      </c>
      <c r="AA40" s="551">
        <f t="shared" si="21"/>
        <v>0.4</v>
      </c>
      <c r="AB40" s="551">
        <f t="shared" si="17"/>
        <v>0.4</v>
      </c>
      <c r="AC40" s="552">
        <f t="shared" si="18"/>
        <v>0.4</v>
      </c>
      <c r="AD40" s="551">
        <f t="shared" si="19"/>
        <v>0.4</v>
      </c>
      <c r="AE40" s="551">
        <f t="shared" si="20"/>
        <v>0.4</v>
      </c>
      <c r="AG40" s="549" t="s">
        <v>249</v>
      </c>
      <c r="AH40" s="553" t="s">
        <v>608</v>
      </c>
      <c r="AI40" s="554" t="s">
        <v>609</v>
      </c>
      <c r="AJ40" s="561">
        <v>0.4</v>
      </c>
      <c r="AK40" s="561">
        <v>0.4</v>
      </c>
      <c r="AL40" s="561"/>
      <c r="AM40" s="561"/>
      <c r="AN40" s="561">
        <v>0.4</v>
      </c>
      <c r="AO40" s="561">
        <v>0.4</v>
      </c>
      <c r="AP40" s="561">
        <v>0.4</v>
      </c>
      <c r="AQ40" s="571"/>
      <c r="AR40" s="561">
        <v>0.4</v>
      </c>
      <c r="AS40" s="573">
        <v>0.3</v>
      </c>
      <c r="AT40" s="557">
        <v>0.4</v>
      </c>
      <c r="AU40" s="556">
        <v>0.4</v>
      </c>
      <c r="AV40" s="556">
        <v>0.4</v>
      </c>
      <c r="AX40" s="549" t="s">
        <v>249</v>
      </c>
      <c r="AY40" s="553" t="s">
        <v>608</v>
      </c>
      <c r="AZ40" s="554" t="s">
        <v>609</v>
      </c>
      <c r="BA40" s="556"/>
      <c r="BB40" s="556"/>
      <c r="BC40" s="556"/>
      <c r="BD40" s="556"/>
      <c r="BE40" s="556"/>
      <c r="BF40" s="556"/>
      <c r="BG40" s="556"/>
      <c r="BH40" s="558"/>
      <c r="BI40" s="556"/>
      <c r="BJ40" s="556"/>
      <c r="BK40" s="557"/>
      <c r="BL40" s="556"/>
      <c r="BM40" s="556"/>
      <c r="BO40" s="549" t="s">
        <v>249</v>
      </c>
      <c r="BP40" s="553" t="s">
        <v>608</v>
      </c>
      <c r="BQ40" s="554" t="s">
        <v>609</v>
      </c>
      <c r="BR40" s="556">
        <v>0.4</v>
      </c>
      <c r="BS40" s="556">
        <v>0.4</v>
      </c>
      <c r="BT40" s="556"/>
      <c r="BU40" s="556"/>
      <c r="BV40" s="556">
        <v>0.4</v>
      </c>
      <c r="BW40" s="556">
        <v>0.4</v>
      </c>
      <c r="BX40" s="556">
        <v>0.4</v>
      </c>
      <c r="BY40" s="558"/>
      <c r="BZ40" s="556">
        <v>0.4</v>
      </c>
      <c r="CA40" s="556">
        <v>0.4</v>
      </c>
      <c r="CB40" s="557">
        <v>0.4</v>
      </c>
      <c r="CC40" s="556">
        <v>0.4</v>
      </c>
      <c r="CD40" s="556">
        <v>0.4</v>
      </c>
      <c r="CE40" s="694"/>
    </row>
    <row r="41" spans="1:84">
      <c r="B41" s="523" t="str">
        <f t="shared" si="0"/>
        <v>3.2.2</v>
      </c>
      <c r="C41" s="546" t="str">
        <f t="shared" ref="C41:C72" si="26">R41</f>
        <v>昼光制御</v>
      </c>
      <c r="D41" s="536">
        <f t="shared" si="25"/>
        <v>1</v>
      </c>
      <c r="E41" s="548">
        <f t="shared" si="25"/>
        <v>0</v>
      </c>
      <c r="G41" s="548">
        <f t="shared" ref="G41:G72" si="27">K41*M41</f>
        <v>0.6</v>
      </c>
      <c r="H41" s="548">
        <f t="shared" ref="H41:H72" si="28">L41*N41</f>
        <v>0</v>
      </c>
      <c r="I41" s="548"/>
      <c r="J41" s="548"/>
      <c r="K41" s="548">
        <f>IF(スコア!M42=0,0,1)</f>
        <v>1</v>
      </c>
      <c r="L41" s="548">
        <f>IF(スコア!O42=0,0,1)</f>
        <v>1</v>
      </c>
      <c r="M41" s="548">
        <f t="shared" ref="M41:M72" si="29">SUMPRODUCT($S$7:$AB$7,S41:AB41)</f>
        <v>0.6</v>
      </c>
      <c r="N41" s="548">
        <f t="shared" ref="N41:N72" si="30">(AC$7*AC41)+(AD$7*AD41)+(AE$7*AE41)</f>
        <v>0</v>
      </c>
      <c r="P41" s="549" t="str">
        <f t="shared" si="6"/>
        <v>3.2.2</v>
      </c>
      <c r="Q41" s="549" t="str">
        <f t="shared" si="7"/>
        <v xml:space="preserve"> Q1 3.2</v>
      </c>
      <c r="R41" s="550" t="str">
        <f t="shared" ref="R41:R72" si="31">IF($P$3=1,AZ41,IF($P$3=2,BQ41,AI41))</f>
        <v>昼光制御</v>
      </c>
      <c r="S41" s="551">
        <f t="shared" ref="S41:S72" si="32">IF($P$3=1,BA41,IF($P$3=2,BR41,AJ41))</f>
        <v>0.6</v>
      </c>
      <c r="T41" s="551">
        <f t="shared" ref="T41:T72" si="33">IF($P$3=1,BB41,IF($P$3=2,BS41,AK41))</f>
        <v>0.6</v>
      </c>
      <c r="U41" s="551">
        <f t="shared" ref="U41:U72" si="34">IF($P$3=1,BC41,IF($P$3=2,BT41,AL41))</f>
        <v>0</v>
      </c>
      <c r="V41" s="551">
        <f t="shared" ref="V41:V72" si="35">IF($P$3=1,BD41,IF($P$3=2,BU41,AM41))</f>
        <v>0</v>
      </c>
      <c r="W41" s="551">
        <f t="shared" ref="W41:W72" si="36">IF($P$3=1,BE41,IF($P$3=2,BV41,AN41))</f>
        <v>0.6</v>
      </c>
      <c r="X41" s="551">
        <f t="shared" ref="X41:X72" si="37">IF($P$3=1,BF41,IF($P$3=2,BW41,AO41))</f>
        <v>0.6</v>
      </c>
      <c r="Y41" s="551">
        <f t="shared" ref="Y41:Y72" si="38">IF($P$3=1,BG41,IF($P$3=2,BX41,AP41))</f>
        <v>0.6</v>
      </c>
      <c r="Z41" s="569">
        <f t="shared" ref="Z41:Z72" si="39">IF($P$3=1,BH41,IF($P$3=2,BY41,AQ41))</f>
        <v>0</v>
      </c>
      <c r="AA41" s="551">
        <f t="shared" ref="AA41:AA72" si="40">IF($P$3=1,BI41,IF($P$3=2,BZ41,AR41))</f>
        <v>0.6</v>
      </c>
      <c r="AB41" s="551">
        <f t="shared" ref="AB41:AB72" si="41">IF($P$3=1,BJ41,IF($P$3=2,CA41,AS41))</f>
        <v>0.6</v>
      </c>
      <c r="AC41" s="552">
        <f t="shared" ref="AC41:AC72" si="42">IF($P$3=1,BK41,IF($P$3=2,CB41,AT41))</f>
        <v>0.6</v>
      </c>
      <c r="AD41" s="551">
        <f t="shared" ref="AD41:AD72" si="43">IF($P$3=1,BL41,IF($P$3=2,CC41,AU41))</f>
        <v>0.6</v>
      </c>
      <c r="AE41" s="551">
        <f t="shared" ref="AE41:AE72" si="44">IF($P$3=1,BM41,IF($P$3=2,CD41,AV41))</f>
        <v>0.6</v>
      </c>
      <c r="AG41" s="549" t="s">
        <v>250</v>
      </c>
      <c r="AH41" s="553" t="s">
        <v>608</v>
      </c>
      <c r="AI41" s="554" t="s">
        <v>610</v>
      </c>
      <c r="AJ41" s="551">
        <v>0.6</v>
      </c>
      <c r="AK41" s="551">
        <v>0.6</v>
      </c>
      <c r="AL41" s="551"/>
      <c r="AM41" s="551"/>
      <c r="AN41" s="551">
        <v>0.6</v>
      </c>
      <c r="AO41" s="551">
        <v>0.6</v>
      </c>
      <c r="AP41" s="551">
        <v>0.6</v>
      </c>
      <c r="AQ41" s="569"/>
      <c r="AR41" s="551">
        <v>0.6</v>
      </c>
      <c r="AS41" s="573">
        <v>0.4</v>
      </c>
      <c r="AT41" s="557">
        <v>0.6</v>
      </c>
      <c r="AU41" s="556">
        <v>0.6</v>
      </c>
      <c r="AV41" s="556">
        <v>0.6</v>
      </c>
      <c r="AX41" s="549" t="s">
        <v>250</v>
      </c>
      <c r="AY41" s="553" t="s">
        <v>608</v>
      </c>
      <c r="AZ41" s="554" t="s">
        <v>610</v>
      </c>
      <c r="BA41" s="556">
        <v>1</v>
      </c>
      <c r="BB41" s="556">
        <v>1</v>
      </c>
      <c r="BC41" s="556"/>
      <c r="BD41" s="556"/>
      <c r="BE41" s="556">
        <v>1</v>
      </c>
      <c r="BF41" s="556">
        <v>1</v>
      </c>
      <c r="BG41" s="556">
        <v>1</v>
      </c>
      <c r="BH41" s="558"/>
      <c r="BI41" s="556">
        <v>1</v>
      </c>
      <c r="BJ41" s="556">
        <v>1</v>
      </c>
      <c r="BK41" s="557">
        <v>1</v>
      </c>
      <c r="BL41" s="556">
        <v>1</v>
      </c>
      <c r="BM41" s="556">
        <v>1</v>
      </c>
      <c r="BO41" s="549" t="s">
        <v>250</v>
      </c>
      <c r="BP41" s="553" t="s">
        <v>608</v>
      </c>
      <c r="BQ41" s="554" t="s">
        <v>610</v>
      </c>
      <c r="BR41" s="556">
        <v>0.6</v>
      </c>
      <c r="BS41" s="556">
        <v>0.6</v>
      </c>
      <c r="BT41" s="556"/>
      <c r="BU41" s="556"/>
      <c r="BV41" s="556">
        <v>0.6</v>
      </c>
      <c r="BW41" s="556">
        <v>0.6</v>
      </c>
      <c r="BX41" s="556">
        <v>0.6</v>
      </c>
      <c r="BY41" s="558"/>
      <c r="BZ41" s="556">
        <v>0.6</v>
      </c>
      <c r="CA41" s="556">
        <v>0.6</v>
      </c>
      <c r="CB41" s="557">
        <v>0.6</v>
      </c>
      <c r="CC41" s="556">
        <v>0.6</v>
      </c>
      <c r="CD41" s="556">
        <v>0.6</v>
      </c>
      <c r="CE41" s="694"/>
    </row>
    <row r="42" spans="1:84">
      <c r="B42" s="523" t="s">
        <v>251</v>
      </c>
      <c r="C42" s="574" t="str">
        <f t="shared" si="26"/>
        <v>映り込み対策</v>
      </c>
      <c r="D42" s="575">
        <f>IF(I$39&gt;0,G42/I$39,0)</f>
        <v>0</v>
      </c>
      <c r="E42" s="576">
        <f t="shared" si="25"/>
        <v>0</v>
      </c>
      <c r="G42" s="576">
        <f t="shared" si="27"/>
        <v>0</v>
      </c>
      <c r="H42" s="576">
        <f t="shared" si="28"/>
        <v>0</v>
      </c>
      <c r="I42" s="576"/>
      <c r="J42" s="576"/>
      <c r="K42" s="576">
        <f>IF(スコア!M43=0,0,1)</f>
        <v>0</v>
      </c>
      <c r="L42" s="576">
        <f>IF(スコア!O43=0,0,1)</f>
        <v>0</v>
      </c>
      <c r="M42" s="576">
        <f t="shared" si="29"/>
        <v>0</v>
      </c>
      <c r="N42" s="576">
        <f t="shared" si="30"/>
        <v>0</v>
      </c>
      <c r="P42" s="577" t="str">
        <f t="shared" si="6"/>
        <v>3.2.3</v>
      </c>
      <c r="Q42" s="577" t="str">
        <f t="shared" si="7"/>
        <v xml:space="preserve"> Q1 3.3</v>
      </c>
      <c r="R42" s="578" t="str">
        <f t="shared" si="31"/>
        <v>映り込み対策</v>
      </c>
      <c r="S42" s="561">
        <f t="shared" si="32"/>
        <v>0</v>
      </c>
      <c r="T42" s="561">
        <f t="shared" si="33"/>
        <v>0</v>
      </c>
      <c r="U42" s="561">
        <f t="shared" si="34"/>
        <v>0</v>
      </c>
      <c r="V42" s="561">
        <f t="shared" si="35"/>
        <v>0</v>
      </c>
      <c r="W42" s="561">
        <f t="shared" si="36"/>
        <v>0</v>
      </c>
      <c r="X42" s="561">
        <f t="shared" si="37"/>
        <v>0</v>
      </c>
      <c r="Y42" s="561">
        <f t="shared" si="38"/>
        <v>0</v>
      </c>
      <c r="Z42" s="579">
        <f t="shared" si="39"/>
        <v>0</v>
      </c>
      <c r="AA42" s="561">
        <f t="shared" si="40"/>
        <v>0</v>
      </c>
      <c r="AB42" s="561">
        <f t="shared" si="41"/>
        <v>0</v>
      </c>
      <c r="AC42" s="580">
        <f t="shared" si="42"/>
        <v>0</v>
      </c>
      <c r="AD42" s="561">
        <f t="shared" si="43"/>
        <v>0</v>
      </c>
      <c r="AE42" s="561">
        <f t="shared" si="44"/>
        <v>0</v>
      </c>
      <c r="AG42" s="549" t="s">
        <v>611</v>
      </c>
      <c r="AH42" s="553" t="s">
        <v>612</v>
      </c>
      <c r="AI42" s="554" t="s">
        <v>217</v>
      </c>
      <c r="AJ42" s="551"/>
      <c r="AK42" s="551"/>
      <c r="AL42" s="551"/>
      <c r="AM42" s="551"/>
      <c r="AN42" s="551"/>
      <c r="AO42" s="551"/>
      <c r="AP42" s="551"/>
      <c r="AQ42" s="569"/>
      <c r="AR42" s="551"/>
      <c r="AS42" s="573">
        <v>0.3</v>
      </c>
      <c r="AT42" s="557"/>
      <c r="AU42" s="556"/>
      <c r="AV42" s="556"/>
      <c r="AX42" s="577" t="s">
        <v>252</v>
      </c>
      <c r="AY42" s="581" t="s">
        <v>612</v>
      </c>
      <c r="AZ42" s="582" t="s">
        <v>217</v>
      </c>
      <c r="BA42" s="583"/>
      <c r="BB42" s="583"/>
      <c r="BC42" s="583"/>
      <c r="BD42" s="583"/>
      <c r="BE42" s="583"/>
      <c r="BF42" s="583"/>
      <c r="BG42" s="583"/>
      <c r="BH42" s="584"/>
      <c r="BI42" s="583"/>
      <c r="BJ42" s="583"/>
      <c r="BK42" s="585"/>
      <c r="BL42" s="583"/>
      <c r="BM42" s="583"/>
      <c r="BO42" s="577" t="s">
        <v>252</v>
      </c>
      <c r="BP42" s="581" t="s">
        <v>612</v>
      </c>
      <c r="BQ42" s="582" t="s">
        <v>217</v>
      </c>
      <c r="BR42" s="586"/>
      <c r="BS42" s="586"/>
      <c r="BT42" s="586"/>
      <c r="BU42" s="586"/>
      <c r="BV42" s="586"/>
      <c r="BW42" s="586"/>
      <c r="BX42" s="586"/>
      <c r="BY42" s="587"/>
      <c r="BZ42" s="586"/>
      <c r="CA42" s="586"/>
      <c r="CB42" s="588"/>
      <c r="CC42" s="586"/>
      <c r="CD42" s="586"/>
      <c r="CE42" s="695"/>
    </row>
    <row r="43" spans="1:84">
      <c r="B43" s="523">
        <f t="shared" ref="B43:B74" si="45">P43</f>
        <v>3.3</v>
      </c>
      <c r="C43" s="568" t="str">
        <f t="shared" si="26"/>
        <v>照度</v>
      </c>
      <c r="D43" s="547">
        <f>IF(I$34=0,0,G43/I$34)</f>
        <v>0.2142857142857143</v>
      </c>
      <c r="E43" s="548">
        <f>IF(J$34=0,0,H43/J$34)</f>
        <v>0</v>
      </c>
      <c r="G43" s="548">
        <f t="shared" si="27"/>
        <v>0.15</v>
      </c>
      <c r="H43" s="548">
        <f t="shared" si="28"/>
        <v>0</v>
      </c>
      <c r="I43" s="548">
        <f>SUM(G44:G45)</f>
        <v>0</v>
      </c>
      <c r="J43" s="548">
        <f>SUM(H44:H45)</f>
        <v>0</v>
      </c>
      <c r="K43" s="548">
        <f>IF(スコア!M44=0,0,1)</f>
        <v>1</v>
      </c>
      <c r="L43" s="548">
        <f>IF(スコア!O44=0,0,1)</f>
        <v>1</v>
      </c>
      <c r="M43" s="548">
        <f t="shared" si="29"/>
        <v>0.15</v>
      </c>
      <c r="N43" s="548">
        <f t="shared" si="30"/>
        <v>0</v>
      </c>
      <c r="P43" s="549">
        <f t="shared" si="6"/>
        <v>3.3</v>
      </c>
      <c r="Q43" s="549" t="str">
        <f t="shared" si="7"/>
        <v xml:space="preserve"> Q1 3</v>
      </c>
      <c r="R43" s="550" t="str">
        <f t="shared" si="31"/>
        <v>照度</v>
      </c>
      <c r="S43" s="551">
        <f t="shared" si="32"/>
        <v>0.15</v>
      </c>
      <c r="T43" s="551">
        <f t="shared" si="33"/>
        <v>0.15</v>
      </c>
      <c r="U43" s="551">
        <f t="shared" si="34"/>
        <v>0</v>
      </c>
      <c r="V43" s="551">
        <f t="shared" si="35"/>
        <v>0</v>
      </c>
      <c r="W43" s="551">
        <f t="shared" si="36"/>
        <v>0.15</v>
      </c>
      <c r="X43" s="551">
        <f t="shared" si="37"/>
        <v>0.15</v>
      </c>
      <c r="Y43" s="551">
        <f t="shared" si="38"/>
        <v>0.15</v>
      </c>
      <c r="Z43" s="569">
        <f t="shared" si="39"/>
        <v>0</v>
      </c>
      <c r="AA43" s="551">
        <f t="shared" si="40"/>
        <v>0.15</v>
      </c>
      <c r="AB43" s="551">
        <f t="shared" si="41"/>
        <v>0.15</v>
      </c>
      <c r="AC43" s="552">
        <f t="shared" si="42"/>
        <v>0.15</v>
      </c>
      <c r="AD43" s="551">
        <f t="shared" si="43"/>
        <v>0.15</v>
      </c>
      <c r="AE43" s="551">
        <f t="shared" si="44"/>
        <v>0.15</v>
      </c>
      <c r="AG43" s="549">
        <v>3.3</v>
      </c>
      <c r="AH43" s="553" t="s">
        <v>603</v>
      </c>
      <c r="AI43" s="550" t="s">
        <v>218</v>
      </c>
      <c r="AJ43" s="551">
        <v>0.15</v>
      </c>
      <c r="AK43" s="551">
        <v>0.15</v>
      </c>
      <c r="AL43" s="551"/>
      <c r="AM43" s="551"/>
      <c r="AN43" s="551">
        <v>0.15</v>
      </c>
      <c r="AO43" s="551">
        <v>0.15</v>
      </c>
      <c r="AP43" s="551">
        <v>0.15</v>
      </c>
      <c r="AQ43" s="569"/>
      <c r="AR43" s="551">
        <v>0.15</v>
      </c>
      <c r="AS43" s="556">
        <v>0.15</v>
      </c>
      <c r="AT43" s="557">
        <v>0.15</v>
      </c>
      <c r="AU43" s="556">
        <v>0.15</v>
      </c>
      <c r="AV43" s="556">
        <v>0.15</v>
      </c>
      <c r="AX43" s="549">
        <v>3.3</v>
      </c>
      <c r="AY43" s="553" t="s">
        <v>603</v>
      </c>
      <c r="AZ43" s="550" t="s">
        <v>218</v>
      </c>
      <c r="BA43" s="556">
        <v>0.15</v>
      </c>
      <c r="BB43" s="556">
        <v>0.15</v>
      </c>
      <c r="BC43" s="556"/>
      <c r="BD43" s="556"/>
      <c r="BE43" s="556">
        <v>0.15</v>
      </c>
      <c r="BF43" s="556">
        <v>0.15</v>
      </c>
      <c r="BG43" s="556">
        <v>0.15</v>
      </c>
      <c r="BH43" s="558"/>
      <c r="BI43" s="556">
        <v>0.15</v>
      </c>
      <c r="BJ43" s="556">
        <v>0.15</v>
      </c>
      <c r="BK43" s="557">
        <v>0.15</v>
      </c>
      <c r="BL43" s="556">
        <v>0.15</v>
      </c>
      <c r="BM43" s="556">
        <v>0.15</v>
      </c>
      <c r="BO43" s="549">
        <v>3.3</v>
      </c>
      <c r="BP43" s="553" t="s">
        <v>603</v>
      </c>
      <c r="BQ43" s="550" t="s">
        <v>218</v>
      </c>
      <c r="BR43" s="556">
        <v>0.15</v>
      </c>
      <c r="BS43" s="556">
        <v>0.15</v>
      </c>
      <c r="BT43" s="556"/>
      <c r="BU43" s="556"/>
      <c r="BV43" s="556">
        <v>0.15</v>
      </c>
      <c r="BW43" s="556">
        <v>0.15</v>
      </c>
      <c r="BX43" s="556">
        <v>0.15</v>
      </c>
      <c r="BY43" s="558"/>
      <c r="BZ43" s="556">
        <v>0.15</v>
      </c>
      <c r="CA43" s="556">
        <v>0.15</v>
      </c>
      <c r="CB43" s="557">
        <v>0.15</v>
      </c>
      <c r="CC43" s="556">
        <v>0.15</v>
      </c>
      <c r="CD43" s="556">
        <v>0.15</v>
      </c>
      <c r="CE43" s="694"/>
    </row>
    <row r="44" spans="1:84" hidden="1">
      <c r="B44" s="523" t="str">
        <f t="shared" si="45"/>
        <v>3.3.1</v>
      </c>
      <c r="C44" s="574" t="str">
        <f t="shared" si="26"/>
        <v>照度</v>
      </c>
      <c r="D44" s="575">
        <f>IF(I$43&gt;0,G44/I$43,0)</f>
        <v>0</v>
      </c>
      <c r="E44" s="576">
        <f>IF(J$43&gt;0,H44/J$43,0)</f>
        <v>0</v>
      </c>
      <c r="G44" s="576">
        <f t="shared" si="27"/>
        <v>0</v>
      </c>
      <c r="H44" s="576">
        <f t="shared" si="28"/>
        <v>0</v>
      </c>
      <c r="I44" s="576"/>
      <c r="J44" s="576"/>
      <c r="K44" s="576">
        <f>IF(スコア!M45=0,0,1)</f>
        <v>0</v>
      </c>
      <c r="L44" s="576">
        <f>IF(スコア!O45=0,0,1)</f>
        <v>0</v>
      </c>
      <c r="M44" s="576">
        <f t="shared" si="29"/>
        <v>0</v>
      </c>
      <c r="N44" s="576">
        <f t="shared" si="30"/>
        <v>0</v>
      </c>
      <c r="P44" s="577" t="str">
        <f t="shared" si="6"/>
        <v>3.3.1</v>
      </c>
      <c r="Q44" s="577" t="str">
        <f t="shared" si="7"/>
        <v xml:space="preserve"> Q1 3.3</v>
      </c>
      <c r="R44" s="578" t="str">
        <f t="shared" si="31"/>
        <v>照度</v>
      </c>
      <c r="S44" s="561">
        <f t="shared" si="32"/>
        <v>0</v>
      </c>
      <c r="T44" s="561">
        <f t="shared" si="33"/>
        <v>0</v>
      </c>
      <c r="U44" s="561">
        <f t="shared" si="34"/>
        <v>0</v>
      </c>
      <c r="V44" s="561">
        <f t="shared" si="35"/>
        <v>0</v>
      </c>
      <c r="W44" s="561">
        <f t="shared" si="36"/>
        <v>0</v>
      </c>
      <c r="X44" s="561">
        <f t="shared" si="37"/>
        <v>0</v>
      </c>
      <c r="Y44" s="561">
        <f t="shared" si="38"/>
        <v>0</v>
      </c>
      <c r="Z44" s="579">
        <f t="shared" si="39"/>
        <v>0</v>
      </c>
      <c r="AA44" s="561">
        <f t="shared" si="40"/>
        <v>0</v>
      </c>
      <c r="AB44" s="561">
        <f t="shared" si="41"/>
        <v>0</v>
      </c>
      <c r="AC44" s="580">
        <f t="shared" si="42"/>
        <v>0</v>
      </c>
      <c r="AD44" s="561">
        <f t="shared" si="43"/>
        <v>0</v>
      </c>
      <c r="AE44" s="561">
        <f t="shared" si="44"/>
        <v>0</v>
      </c>
      <c r="AG44" s="577" t="s">
        <v>516</v>
      </c>
      <c r="AH44" s="581" t="s">
        <v>612</v>
      </c>
      <c r="AI44" s="582" t="s">
        <v>517</v>
      </c>
      <c r="AJ44" s="551"/>
      <c r="AK44" s="551"/>
      <c r="AL44" s="551"/>
      <c r="AM44" s="551"/>
      <c r="AN44" s="551"/>
      <c r="AO44" s="551"/>
      <c r="AP44" s="551"/>
      <c r="AQ44" s="569"/>
      <c r="AR44" s="551"/>
      <c r="AS44" s="583"/>
      <c r="AT44" s="585"/>
      <c r="AU44" s="583"/>
      <c r="AV44" s="583"/>
      <c r="AX44" s="577" t="s">
        <v>516</v>
      </c>
      <c r="AY44" s="581" t="s">
        <v>612</v>
      </c>
      <c r="AZ44" s="582" t="s">
        <v>517</v>
      </c>
      <c r="BA44" s="583"/>
      <c r="BB44" s="583"/>
      <c r="BC44" s="583"/>
      <c r="BD44" s="583"/>
      <c r="BE44" s="583"/>
      <c r="BF44" s="583"/>
      <c r="BG44" s="583"/>
      <c r="BH44" s="584"/>
      <c r="BI44" s="583"/>
      <c r="BJ44" s="583"/>
      <c r="BK44" s="585"/>
      <c r="BL44" s="583"/>
      <c r="BM44" s="583"/>
      <c r="BO44" s="577" t="s">
        <v>516</v>
      </c>
      <c r="BP44" s="581" t="s">
        <v>612</v>
      </c>
      <c r="BQ44" s="582" t="s">
        <v>517</v>
      </c>
      <c r="BR44" s="586"/>
      <c r="BS44" s="586"/>
      <c r="BT44" s="586"/>
      <c r="BU44" s="586"/>
      <c r="BV44" s="586"/>
      <c r="BW44" s="586"/>
      <c r="BX44" s="586"/>
      <c r="BY44" s="587"/>
      <c r="BZ44" s="586"/>
      <c r="CA44" s="586"/>
      <c r="CB44" s="588"/>
      <c r="CC44" s="586"/>
      <c r="CD44" s="586"/>
      <c r="CE44" s="695"/>
    </row>
    <row r="45" spans="1:84" hidden="1">
      <c r="B45" s="523" t="str">
        <f t="shared" si="45"/>
        <v>3.3.2</v>
      </c>
      <c r="C45" s="574" t="str">
        <f t="shared" si="26"/>
        <v>照度均斉度</v>
      </c>
      <c r="D45" s="575">
        <f>IF(I$43&gt;0,G45/I$43,0)</f>
        <v>0</v>
      </c>
      <c r="E45" s="576">
        <f>IF(J$43&gt;0,H45/J$43,0)</f>
        <v>0</v>
      </c>
      <c r="G45" s="576">
        <f t="shared" si="27"/>
        <v>0</v>
      </c>
      <c r="H45" s="576">
        <f t="shared" si="28"/>
        <v>0</v>
      </c>
      <c r="I45" s="576"/>
      <c r="J45" s="576"/>
      <c r="K45" s="576">
        <f>IF(スコア!M46=0,0,1)</f>
        <v>0</v>
      </c>
      <c r="L45" s="576">
        <f>IF(スコア!O46=0,0,1)</f>
        <v>0</v>
      </c>
      <c r="M45" s="576">
        <f t="shared" si="29"/>
        <v>0</v>
      </c>
      <c r="N45" s="576">
        <f t="shared" si="30"/>
        <v>0</v>
      </c>
      <c r="P45" s="577" t="str">
        <f t="shared" si="6"/>
        <v>3.3.2</v>
      </c>
      <c r="Q45" s="577" t="str">
        <f t="shared" si="7"/>
        <v xml:space="preserve"> Q1 3.3</v>
      </c>
      <c r="R45" s="578" t="str">
        <f t="shared" si="31"/>
        <v>照度均斉度</v>
      </c>
      <c r="S45" s="561">
        <f t="shared" si="32"/>
        <v>0</v>
      </c>
      <c r="T45" s="561">
        <f t="shared" si="33"/>
        <v>0</v>
      </c>
      <c r="U45" s="561">
        <f t="shared" si="34"/>
        <v>0</v>
      </c>
      <c r="V45" s="561">
        <f t="shared" si="35"/>
        <v>0</v>
      </c>
      <c r="W45" s="561">
        <f t="shared" si="36"/>
        <v>0</v>
      </c>
      <c r="X45" s="561">
        <f t="shared" si="37"/>
        <v>0</v>
      </c>
      <c r="Y45" s="561">
        <f t="shared" si="38"/>
        <v>0</v>
      </c>
      <c r="Z45" s="579">
        <f t="shared" si="39"/>
        <v>0</v>
      </c>
      <c r="AA45" s="561">
        <f t="shared" si="40"/>
        <v>0</v>
      </c>
      <c r="AB45" s="561">
        <f t="shared" si="41"/>
        <v>0</v>
      </c>
      <c r="AC45" s="580">
        <f t="shared" si="42"/>
        <v>0</v>
      </c>
      <c r="AD45" s="561">
        <f t="shared" si="43"/>
        <v>0</v>
      </c>
      <c r="AE45" s="561">
        <f t="shared" si="44"/>
        <v>0</v>
      </c>
      <c r="AG45" s="577" t="s">
        <v>518</v>
      </c>
      <c r="AH45" s="581" t="s">
        <v>612</v>
      </c>
      <c r="AI45" s="582" t="s">
        <v>647</v>
      </c>
      <c r="AJ45" s="561"/>
      <c r="AK45" s="561"/>
      <c r="AL45" s="561"/>
      <c r="AM45" s="561"/>
      <c r="AN45" s="561"/>
      <c r="AO45" s="561"/>
      <c r="AP45" s="561"/>
      <c r="AQ45" s="571"/>
      <c r="AR45" s="561"/>
      <c r="AS45" s="583"/>
      <c r="AT45" s="585"/>
      <c r="AU45" s="583"/>
      <c r="AV45" s="583"/>
      <c r="AX45" s="577" t="s">
        <v>518</v>
      </c>
      <c r="AY45" s="581" t="s">
        <v>612</v>
      </c>
      <c r="AZ45" s="582" t="s">
        <v>647</v>
      </c>
      <c r="BA45" s="583"/>
      <c r="BB45" s="583"/>
      <c r="BC45" s="583"/>
      <c r="BD45" s="583"/>
      <c r="BE45" s="583"/>
      <c r="BF45" s="583"/>
      <c r="BG45" s="583"/>
      <c r="BH45" s="584"/>
      <c r="BI45" s="583"/>
      <c r="BJ45" s="583"/>
      <c r="BK45" s="585"/>
      <c r="BL45" s="583"/>
      <c r="BM45" s="583"/>
      <c r="BO45" s="577" t="s">
        <v>518</v>
      </c>
      <c r="BP45" s="581" t="s">
        <v>612</v>
      </c>
      <c r="BQ45" s="582" t="s">
        <v>647</v>
      </c>
      <c r="BR45" s="586"/>
      <c r="BS45" s="586"/>
      <c r="BT45" s="586"/>
      <c r="BU45" s="586"/>
      <c r="BV45" s="586"/>
      <c r="BW45" s="586"/>
      <c r="BX45" s="586"/>
      <c r="BY45" s="587"/>
      <c r="BZ45" s="586"/>
      <c r="CA45" s="586"/>
      <c r="CB45" s="588"/>
      <c r="CC45" s="586"/>
      <c r="CD45" s="586"/>
      <c r="CE45" s="695"/>
    </row>
    <row r="46" spans="1:84">
      <c r="B46" s="523">
        <f t="shared" si="45"/>
        <v>3.4</v>
      </c>
      <c r="C46" s="568" t="str">
        <f t="shared" si="26"/>
        <v>照明制御</v>
      </c>
      <c r="D46" s="547">
        <f>IF(I$34=0,0,G46/I$34)</f>
        <v>0.35714285714285715</v>
      </c>
      <c r="E46" s="548">
        <f>IF(J$34=0,0,H46/J$34)</f>
        <v>0</v>
      </c>
      <c r="G46" s="548">
        <f t="shared" si="27"/>
        <v>0.25</v>
      </c>
      <c r="H46" s="548">
        <f t="shared" si="28"/>
        <v>0</v>
      </c>
      <c r="I46" s="548"/>
      <c r="J46" s="548"/>
      <c r="K46" s="548">
        <f>IF(スコア!M47=0,0,1)</f>
        <v>1</v>
      </c>
      <c r="L46" s="548">
        <f>IF(スコア!O47=0,0,1)</f>
        <v>1</v>
      </c>
      <c r="M46" s="548">
        <f t="shared" si="29"/>
        <v>0.25</v>
      </c>
      <c r="N46" s="548">
        <f t="shared" si="30"/>
        <v>0</v>
      </c>
      <c r="P46" s="549">
        <f t="shared" si="6"/>
        <v>3.4</v>
      </c>
      <c r="Q46" s="549" t="str">
        <f t="shared" si="7"/>
        <v xml:space="preserve"> Q1 3</v>
      </c>
      <c r="R46" s="550" t="str">
        <f t="shared" si="31"/>
        <v>照明制御</v>
      </c>
      <c r="S46" s="551">
        <f t="shared" si="32"/>
        <v>0.25</v>
      </c>
      <c r="T46" s="551">
        <f t="shared" si="33"/>
        <v>0.25</v>
      </c>
      <c r="U46" s="551">
        <f t="shared" si="34"/>
        <v>0.5</v>
      </c>
      <c r="V46" s="551">
        <f t="shared" si="35"/>
        <v>0</v>
      </c>
      <c r="W46" s="551">
        <f t="shared" si="36"/>
        <v>0.25</v>
      </c>
      <c r="X46" s="551">
        <f t="shared" si="37"/>
        <v>0.25</v>
      </c>
      <c r="Y46" s="551">
        <f t="shared" si="38"/>
        <v>0.25</v>
      </c>
      <c r="Z46" s="569">
        <f t="shared" si="39"/>
        <v>0</v>
      </c>
      <c r="AA46" s="551">
        <f t="shared" si="40"/>
        <v>0.25</v>
      </c>
      <c r="AB46" s="551">
        <f t="shared" si="41"/>
        <v>0.25</v>
      </c>
      <c r="AC46" s="552">
        <f t="shared" si="42"/>
        <v>0.25</v>
      </c>
      <c r="AD46" s="551">
        <f t="shared" si="43"/>
        <v>0.25</v>
      </c>
      <c r="AE46" s="551">
        <f t="shared" si="44"/>
        <v>0.25</v>
      </c>
      <c r="AG46" s="549">
        <v>3.4</v>
      </c>
      <c r="AH46" s="553" t="s">
        <v>603</v>
      </c>
      <c r="AI46" s="550" t="s">
        <v>221</v>
      </c>
      <c r="AJ46" s="551">
        <v>0.25</v>
      </c>
      <c r="AK46" s="551">
        <v>0.25</v>
      </c>
      <c r="AL46" s="551">
        <v>0.5</v>
      </c>
      <c r="AM46" s="551"/>
      <c r="AN46" s="551">
        <v>0.25</v>
      </c>
      <c r="AO46" s="551">
        <v>0.25</v>
      </c>
      <c r="AP46" s="551">
        <v>0.25</v>
      </c>
      <c r="AQ46" s="569"/>
      <c r="AR46" s="551">
        <v>0.25</v>
      </c>
      <c r="AS46" s="556">
        <v>0.25</v>
      </c>
      <c r="AT46" s="557">
        <v>0.25</v>
      </c>
      <c r="AU46" s="556">
        <v>0.25</v>
      </c>
      <c r="AV46" s="556">
        <v>0.25</v>
      </c>
      <c r="AX46" s="549">
        <v>3.4</v>
      </c>
      <c r="AY46" s="553" t="s">
        <v>603</v>
      </c>
      <c r="AZ46" s="550" t="s">
        <v>221</v>
      </c>
      <c r="BA46" s="556">
        <v>0.25</v>
      </c>
      <c r="BB46" s="556">
        <v>0.25</v>
      </c>
      <c r="BC46" s="556">
        <v>0.5</v>
      </c>
      <c r="BD46" s="556">
        <v>0</v>
      </c>
      <c r="BE46" s="556">
        <v>0.25</v>
      </c>
      <c r="BF46" s="556">
        <v>0.25</v>
      </c>
      <c r="BG46" s="556">
        <v>0.25</v>
      </c>
      <c r="BH46" s="558"/>
      <c r="BI46" s="556">
        <v>0.25</v>
      </c>
      <c r="BJ46" s="556">
        <v>0.25</v>
      </c>
      <c r="BK46" s="557">
        <v>0.25</v>
      </c>
      <c r="BL46" s="556">
        <v>0.25</v>
      </c>
      <c r="BM46" s="556">
        <v>0.25</v>
      </c>
      <c r="BO46" s="549">
        <v>3.4</v>
      </c>
      <c r="BP46" s="553" t="s">
        <v>603</v>
      </c>
      <c r="BQ46" s="550" t="s">
        <v>221</v>
      </c>
      <c r="BR46" s="556">
        <v>0.25</v>
      </c>
      <c r="BS46" s="556">
        <v>0.25</v>
      </c>
      <c r="BT46" s="556">
        <v>0.5</v>
      </c>
      <c r="BU46" s="556"/>
      <c r="BV46" s="556">
        <v>0.25</v>
      </c>
      <c r="BW46" s="556">
        <v>0.25</v>
      </c>
      <c r="BX46" s="556">
        <v>0.25</v>
      </c>
      <c r="BY46" s="558"/>
      <c r="BZ46" s="556">
        <v>0.25</v>
      </c>
      <c r="CA46" s="556">
        <v>0.25</v>
      </c>
      <c r="CB46" s="557">
        <v>0.25</v>
      </c>
      <c r="CC46" s="556">
        <v>0.25</v>
      </c>
      <c r="CD46" s="556">
        <v>0.25</v>
      </c>
      <c r="CE46" s="694"/>
    </row>
    <row r="47" spans="1:84" s="452" customFormat="1">
      <c r="A47"/>
      <c r="B47" s="523">
        <f t="shared" si="45"/>
        <v>4</v>
      </c>
      <c r="C47" s="564" t="str">
        <f t="shared" si="26"/>
        <v>空気質環境</v>
      </c>
      <c r="D47" s="534">
        <f>IF(I$9=0,0,G47/I$9)</f>
        <v>0.25</v>
      </c>
      <c r="E47" s="535">
        <f>IF(J$9=0,0,H47/J$9)</f>
        <v>0</v>
      </c>
      <c r="F47"/>
      <c r="G47" s="535">
        <f t="shared" si="27"/>
        <v>0.25</v>
      </c>
      <c r="H47" s="535">
        <f t="shared" si="28"/>
        <v>0</v>
      </c>
      <c r="I47" s="535">
        <f>G48+G53+G58</f>
        <v>1</v>
      </c>
      <c r="J47" s="535">
        <f>H48+H53+H58</f>
        <v>0</v>
      </c>
      <c r="K47" s="535">
        <f>IF(L47&gt;0,1,IF(スコア!M48=0,0,1))</f>
        <v>1</v>
      </c>
      <c r="L47" s="535">
        <f>IF(スコア!O48=0,0,1)</f>
        <v>0</v>
      </c>
      <c r="M47" s="535">
        <f t="shared" si="29"/>
        <v>0.25</v>
      </c>
      <c r="N47" s="535">
        <f t="shared" si="30"/>
        <v>0</v>
      </c>
      <c r="O47"/>
      <c r="P47" s="537">
        <f t="shared" si="6"/>
        <v>4</v>
      </c>
      <c r="Q47" s="537" t="str">
        <f t="shared" si="7"/>
        <v xml:space="preserve"> Q1</v>
      </c>
      <c r="R47" s="538" t="str">
        <f t="shared" si="31"/>
        <v>空気質環境</v>
      </c>
      <c r="S47" s="539">
        <f t="shared" si="32"/>
        <v>0.25</v>
      </c>
      <c r="T47" s="539">
        <f t="shared" si="33"/>
        <v>0.25</v>
      </c>
      <c r="U47" s="539">
        <f t="shared" si="34"/>
        <v>0.25</v>
      </c>
      <c r="V47" s="539">
        <f t="shared" si="35"/>
        <v>0.25</v>
      </c>
      <c r="W47" s="539">
        <f t="shared" si="36"/>
        <v>0.25</v>
      </c>
      <c r="X47" s="539">
        <f t="shared" si="37"/>
        <v>0.25</v>
      </c>
      <c r="Y47" s="539">
        <f t="shared" si="38"/>
        <v>0.25</v>
      </c>
      <c r="Z47" s="565">
        <f t="shared" si="39"/>
        <v>0.33</v>
      </c>
      <c r="AA47" s="539">
        <f t="shared" si="40"/>
        <v>0.25</v>
      </c>
      <c r="AB47" s="539">
        <f t="shared" si="41"/>
        <v>0.25</v>
      </c>
      <c r="AC47" s="541">
        <f t="shared" si="42"/>
        <v>0</v>
      </c>
      <c r="AD47" s="539">
        <f t="shared" si="43"/>
        <v>0</v>
      </c>
      <c r="AE47" s="539">
        <f t="shared" si="44"/>
        <v>0</v>
      </c>
      <c r="AF47"/>
      <c r="AG47" s="537">
        <v>4</v>
      </c>
      <c r="AH47" s="542" t="s">
        <v>208</v>
      </c>
      <c r="AI47" s="566" t="s">
        <v>23</v>
      </c>
      <c r="AJ47" s="589">
        <v>0.25</v>
      </c>
      <c r="AK47" s="589">
        <v>0.25</v>
      </c>
      <c r="AL47" s="589">
        <v>0.25</v>
      </c>
      <c r="AM47" s="589">
        <v>0.25</v>
      </c>
      <c r="AN47" s="589">
        <v>0.25</v>
      </c>
      <c r="AO47" s="589">
        <v>0.25</v>
      </c>
      <c r="AP47" s="589">
        <v>0.25</v>
      </c>
      <c r="AQ47" s="567">
        <v>0.33</v>
      </c>
      <c r="AR47" s="589">
        <v>0.25</v>
      </c>
      <c r="AS47" s="543">
        <v>0.25</v>
      </c>
      <c r="AT47" s="544"/>
      <c r="AU47" s="543"/>
      <c r="AV47" s="543"/>
      <c r="AW47"/>
      <c r="AX47" s="537">
        <v>4</v>
      </c>
      <c r="AY47" s="542" t="s">
        <v>208</v>
      </c>
      <c r="AZ47" s="566" t="s">
        <v>23</v>
      </c>
      <c r="BA47" s="543">
        <v>0.25</v>
      </c>
      <c r="BB47" s="543">
        <v>0.25</v>
      </c>
      <c r="BC47" s="543">
        <v>0.25</v>
      </c>
      <c r="BD47" s="543">
        <v>0.25</v>
      </c>
      <c r="BE47" s="543">
        <v>0.25</v>
      </c>
      <c r="BF47" s="543">
        <v>0.25</v>
      </c>
      <c r="BG47" s="543">
        <v>0.25</v>
      </c>
      <c r="BH47" s="567">
        <v>0.33</v>
      </c>
      <c r="BI47" s="543">
        <v>0.25</v>
      </c>
      <c r="BJ47" s="543">
        <v>0.25</v>
      </c>
      <c r="BK47" s="544"/>
      <c r="BL47" s="543"/>
      <c r="BM47" s="543"/>
      <c r="BN47"/>
      <c r="BO47" s="537">
        <v>4</v>
      </c>
      <c r="BP47" s="542" t="s">
        <v>208</v>
      </c>
      <c r="BQ47" s="566" t="s">
        <v>23</v>
      </c>
      <c r="BR47" s="589">
        <v>0.25</v>
      </c>
      <c r="BS47" s="589">
        <v>0.25</v>
      </c>
      <c r="BT47" s="589">
        <v>0.25</v>
      </c>
      <c r="BU47" s="589">
        <v>0.25</v>
      </c>
      <c r="BV47" s="589">
        <v>0.25</v>
      </c>
      <c r="BW47" s="589">
        <v>0.25</v>
      </c>
      <c r="BX47" s="589">
        <v>0.25</v>
      </c>
      <c r="BY47" s="567">
        <v>0.33</v>
      </c>
      <c r="BZ47" s="589">
        <v>0.25</v>
      </c>
      <c r="CA47" s="589">
        <v>0.25</v>
      </c>
      <c r="CB47" s="590"/>
      <c r="CC47" s="589"/>
      <c r="CD47" s="589"/>
      <c r="CE47" s="696"/>
      <c r="CF47"/>
    </row>
    <row r="48" spans="1:84">
      <c r="B48" s="523">
        <f t="shared" si="45"/>
        <v>4.0999999999999996</v>
      </c>
      <c r="C48" s="568" t="str">
        <f t="shared" si="26"/>
        <v>発生源対策</v>
      </c>
      <c r="D48" s="547">
        <f>IF(I$47=0,0,G48/I$47)</f>
        <v>0.5</v>
      </c>
      <c r="E48" s="548">
        <f>IF(J$47=0,0,H48/J$47)</f>
        <v>0</v>
      </c>
      <c r="G48" s="548">
        <f t="shared" si="27"/>
        <v>0.5</v>
      </c>
      <c r="H48" s="548">
        <f t="shared" si="28"/>
        <v>0</v>
      </c>
      <c r="I48" s="548">
        <f>SUM(G49:G52)</f>
        <v>0.33333333333333331</v>
      </c>
      <c r="J48" s="548">
        <f>SUM(H49:H52)</f>
        <v>0</v>
      </c>
      <c r="K48" s="548">
        <f>IF(スコア!M49=0,0,1)</f>
        <v>1</v>
      </c>
      <c r="L48" s="548">
        <f>IF(スコア!O49=0,0,1)</f>
        <v>0</v>
      </c>
      <c r="M48" s="548">
        <f t="shared" si="29"/>
        <v>0.5</v>
      </c>
      <c r="N48" s="548">
        <f t="shared" si="30"/>
        <v>0</v>
      </c>
      <c r="P48" s="549">
        <f t="shared" si="6"/>
        <v>4.0999999999999996</v>
      </c>
      <c r="Q48" s="549" t="str">
        <f t="shared" si="7"/>
        <v xml:space="preserve"> Q1 4</v>
      </c>
      <c r="R48" s="550" t="str">
        <f t="shared" si="31"/>
        <v>発生源対策</v>
      </c>
      <c r="S48" s="551">
        <f t="shared" si="32"/>
        <v>0.5</v>
      </c>
      <c r="T48" s="551">
        <f t="shared" si="33"/>
        <v>0.5</v>
      </c>
      <c r="U48" s="551">
        <f t="shared" si="34"/>
        <v>0.5</v>
      </c>
      <c r="V48" s="551">
        <f t="shared" si="35"/>
        <v>0.5</v>
      </c>
      <c r="W48" s="551">
        <f t="shared" si="36"/>
        <v>0.5</v>
      </c>
      <c r="X48" s="551">
        <f t="shared" si="37"/>
        <v>0.5</v>
      </c>
      <c r="Y48" s="551">
        <f t="shared" si="38"/>
        <v>0.6</v>
      </c>
      <c r="Z48" s="560">
        <f t="shared" si="39"/>
        <v>0.5</v>
      </c>
      <c r="AA48" s="551">
        <f t="shared" si="40"/>
        <v>0.5</v>
      </c>
      <c r="AB48" s="551">
        <f t="shared" si="41"/>
        <v>0.5</v>
      </c>
      <c r="AC48" s="552">
        <f t="shared" si="42"/>
        <v>0.625</v>
      </c>
      <c r="AD48" s="551">
        <f t="shared" si="43"/>
        <v>0.625</v>
      </c>
      <c r="AE48" s="551">
        <f t="shared" si="44"/>
        <v>0.625</v>
      </c>
      <c r="AG48" s="549">
        <v>4.0999999999999996</v>
      </c>
      <c r="AH48" s="553" t="s">
        <v>613</v>
      </c>
      <c r="AI48" s="550" t="s">
        <v>223</v>
      </c>
      <c r="AJ48" s="591">
        <v>0.5</v>
      </c>
      <c r="AK48" s="591">
        <v>0.5</v>
      </c>
      <c r="AL48" s="591">
        <v>0.5</v>
      </c>
      <c r="AM48" s="591">
        <v>0.5</v>
      </c>
      <c r="AN48" s="591">
        <v>0.5</v>
      </c>
      <c r="AO48" s="591">
        <v>0.5</v>
      </c>
      <c r="AP48" s="591">
        <v>0.6</v>
      </c>
      <c r="AQ48" s="592">
        <v>0.5</v>
      </c>
      <c r="AR48" s="591">
        <v>0.5</v>
      </c>
      <c r="AS48" s="556">
        <v>0.5</v>
      </c>
      <c r="AT48" s="557">
        <v>0.625</v>
      </c>
      <c r="AU48" s="556">
        <v>0.625</v>
      </c>
      <c r="AV48" s="556">
        <v>0.625</v>
      </c>
      <c r="AX48" s="549">
        <v>4.0999999999999996</v>
      </c>
      <c r="AY48" s="553" t="s">
        <v>613</v>
      </c>
      <c r="AZ48" s="550" t="s">
        <v>223</v>
      </c>
      <c r="BA48" s="556">
        <v>0.5</v>
      </c>
      <c r="BB48" s="556">
        <v>0.5</v>
      </c>
      <c r="BC48" s="556">
        <v>0.5</v>
      </c>
      <c r="BD48" s="556">
        <v>0.5</v>
      </c>
      <c r="BE48" s="556">
        <v>0.5</v>
      </c>
      <c r="BF48" s="556">
        <v>0.5</v>
      </c>
      <c r="BG48" s="556">
        <v>0.6</v>
      </c>
      <c r="BH48" s="563">
        <v>0.5</v>
      </c>
      <c r="BI48" s="556">
        <v>0.5</v>
      </c>
      <c r="BJ48" s="556">
        <v>0.5</v>
      </c>
      <c r="BK48" s="557">
        <v>0.625</v>
      </c>
      <c r="BL48" s="556">
        <v>0.625</v>
      </c>
      <c r="BM48" s="556">
        <v>0.625</v>
      </c>
      <c r="BO48" s="549">
        <v>4.0999999999999996</v>
      </c>
      <c r="BP48" s="553" t="s">
        <v>613</v>
      </c>
      <c r="BQ48" s="550" t="s">
        <v>223</v>
      </c>
      <c r="BR48" s="591">
        <v>0.5</v>
      </c>
      <c r="BS48" s="591">
        <v>0.5</v>
      </c>
      <c r="BT48" s="591">
        <v>0.5</v>
      </c>
      <c r="BU48" s="591">
        <v>0.5</v>
      </c>
      <c r="BV48" s="591">
        <v>0.5</v>
      </c>
      <c r="BW48" s="591">
        <v>0.5</v>
      </c>
      <c r="BX48" s="591">
        <v>0.6</v>
      </c>
      <c r="BY48" s="592">
        <v>0.5</v>
      </c>
      <c r="BZ48" s="591">
        <v>0.5</v>
      </c>
      <c r="CA48" s="591">
        <v>0.5</v>
      </c>
      <c r="CB48" s="593">
        <v>0.625</v>
      </c>
      <c r="CC48" s="591">
        <v>0.625</v>
      </c>
      <c r="CD48" s="591">
        <v>0.625</v>
      </c>
      <c r="CE48" s="695"/>
    </row>
    <row r="49" spans="1:84">
      <c r="B49" s="523" t="str">
        <f t="shared" si="45"/>
        <v>4.1.1</v>
      </c>
      <c r="C49" s="568" t="str">
        <f t="shared" si="26"/>
        <v xml:space="preserve"> 化学汚染物質</v>
      </c>
      <c r="D49" s="536">
        <f t="shared" ref="D49:E52" si="46">IF(I$48&gt;0,G49/I$48,0)</f>
        <v>1</v>
      </c>
      <c r="E49" s="548">
        <f t="shared" si="46"/>
        <v>0</v>
      </c>
      <c r="G49" s="548">
        <f t="shared" si="27"/>
        <v>0.33333333333333331</v>
      </c>
      <c r="H49" s="548">
        <f t="shared" si="28"/>
        <v>0</v>
      </c>
      <c r="I49" s="548"/>
      <c r="J49" s="548"/>
      <c r="K49" s="548">
        <f>IF(スコア!M50=0,0,1)</f>
        <v>1</v>
      </c>
      <c r="L49" s="548">
        <f>IF(スコア!O50=0,0,1)</f>
        <v>1</v>
      </c>
      <c r="M49" s="548">
        <f t="shared" si="29"/>
        <v>0.33333333333333331</v>
      </c>
      <c r="N49" s="548">
        <f t="shared" si="30"/>
        <v>0</v>
      </c>
      <c r="P49" s="549" t="str">
        <f t="shared" si="6"/>
        <v>4.1.1</v>
      </c>
      <c r="Q49" s="549" t="str">
        <f t="shared" si="7"/>
        <v xml:space="preserve"> Q1 4.1</v>
      </c>
      <c r="R49" s="550" t="str">
        <f t="shared" si="31"/>
        <v xml:space="preserve"> 化学汚染物質</v>
      </c>
      <c r="S49" s="551">
        <f t="shared" si="32"/>
        <v>0.33333333333333331</v>
      </c>
      <c r="T49" s="551">
        <f t="shared" si="33"/>
        <v>0.33333333333333331</v>
      </c>
      <c r="U49" s="551">
        <f t="shared" si="34"/>
        <v>0.33333333333333331</v>
      </c>
      <c r="V49" s="551">
        <f t="shared" si="35"/>
        <v>0.33333333333333331</v>
      </c>
      <c r="W49" s="551">
        <f t="shared" si="36"/>
        <v>0.33333333333333331</v>
      </c>
      <c r="X49" s="551">
        <f t="shared" si="37"/>
        <v>0.5</v>
      </c>
      <c r="Y49" s="551">
        <f t="shared" si="38"/>
        <v>0.5</v>
      </c>
      <c r="Z49" s="560">
        <f t="shared" si="39"/>
        <v>0.33333333333333331</v>
      </c>
      <c r="AA49" s="551">
        <f t="shared" si="40"/>
        <v>0.33333333333333331</v>
      </c>
      <c r="AB49" s="551">
        <f t="shared" si="41"/>
        <v>0.33333333333333331</v>
      </c>
      <c r="AC49" s="552">
        <f t="shared" si="42"/>
        <v>0.33333333333333331</v>
      </c>
      <c r="AD49" s="551">
        <f t="shared" si="43"/>
        <v>0.33333333333333331</v>
      </c>
      <c r="AE49" s="551">
        <f t="shared" si="44"/>
        <v>0.33333333333333331</v>
      </c>
      <c r="AG49" s="549" t="s">
        <v>648</v>
      </c>
      <c r="AH49" s="553" t="s">
        <v>614</v>
      </c>
      <c r="AI49" s="554" t="s">
        <v>615</v>
      </c>
      <c r="AJ49" s="591">
        <v>0.25</v>
      </c>
      <c r="AK49" s="591">
        <v>0.25</v>
      </c>
      <c r="AL49" s="591">
        <v>0.25</v>
      </c>
      <c r="AM49" s="591">
        <v>0.25</v>
      </c>
      <c r="AN49" s="594">
        <v>0.25</v>
      </c>
      <c r="AO49" s="594">
        <v>0.33</v>
      </c>
      <c r="AP49" s="594">
        <v>0.33</v>
      </c>
      <c r="AQ49" s="592">
        <v>0.25</v>
      </c>
      <c r="AR49" s="591">
        <v>0.25</v>
      </c>
      <c r="AS49" s="556">
        <v>0.25</v>
      </c>
      <c r="AT49" s="557">
        <v>0.25</v>
      </c>
      <c r="AU49" s="556">
        <v>0.25</v>
      </c>
      <c r="AV49" s="556">
        <v>0.25</v>
      </c>
      <c r="AX49" s="549" t="s">
        <v>648</v>
      </c>
      <c r="AY49" s="553" t="s">
        <v>614</v>
      </c>
      <c r="AZ49" s="554" t="s">
        <v>615</v>
      </c>
      <c r="BA49" s="556">
        <v>1</v>
      </c>
      <c r="BB49" s="556">
        <v>1</v>
      </c>
      <c r="BC49" s="556">
        <v>1</v>
      </c>
      <c r="BD49" s="556">
        <v>1</v>
      </c>
      <c r="BE49" s="556">
        <v>1</v>
      </c>
      <c r="BF49" s="556">
        <v>1</v>
      </c>
      <c r="BG49" s="556">
        <v>1</v>
      </c>
      <c r="BH49" s="563">
        <v>1</v>
      </c>
      <c r="BI49" s="556">
        <v>1</v>
      </c>
      <c r="BJ49" s="556">
        <v>1</v>
      </c>
      <c r="BK49" s="557">
        <v>1</v>
      </c>
      <c r="BL49" s="556">
        <v>1</v>
      </c>
      <c r="BM49" s="556">
        <v>1</v>
      </c>
      <c r="BO49" s="549" t="s">
        <v>648</v>
      </c>
      <c r="BP49" s="553" t="s">
        <v>614</v>
      </c>
      <c r="BQ49" s="554" t="s">
        <v>615</v>
      </c>
      <c r="BR49" s="591">
        <v>0.33333333333333331</v>
      </c>
      <c r="BS49" s="591">
        <v>0.33333333333333331</v>
      </c>
      <c r="BT49" s="591">
        <v>0.33333333333333331</v>
      </c>
      <c r="BU49" s="591">
        <v>0.33333333333333331</v>
      </c>
      <c r="BV49" s="591">
        <v>0.33333333333333331</v>
      </c>
      <c r="BW49" s="591">
        <v>0.5</v>
      </c>
      <c r="BX49" s="591">
        <v>0.5</v>
      </c>
      <c r="BY49" s="591">
        <v>0.33333333333333331</v>
      </c>
      <c r="BZ49" s="591">
        <v>0.33333333333333331</v>
      </c>
      <c r="CA49" s="591">
        <v>0.33333333333333331</v>
      </c>
      <c r="CB49" s="591">
        <v>0.33333333333333331</v>
      </c>
      <c r="CC49" s="591">
        <v>0.33333333333333331</v>
      </c>
      <c r="CD49" s="591">
        <v>0.33333333333333331</v>
      </c>
      <c r="CE49" s="695"/>
    </row>
    <row r="50" spans="1:84">
      <c r="B50" s="523" t="str">
        <f t="shared" si="45"/>
        <v>4.1.2</v>
      </c>
      <c r="C50" s="574" t="str">
        <f t="shared" si="26"/>
        <v xml:space="preserve"> アスベスト対策</v>
      </c>
      <c r="D50" s="575">
        <f t="shared" si="46"/>
        <v>0</v>
      </c>
      <c r="E50" s="576">
        <f t="shared" si="46"/>
        <v>0</v>
      </c>
      <c r="G50" s="576">
        <f t="shared" si="27"/>
        <v>0</v>
      </c>
      <c r="H50" s="576">
        <f t="shared" si="28"/>
        <v>0</v>
      </c>
      <c r="I50" s="576"/>
      <c r="J50" s="576"/>
      <c r="K50" s="576">
        <f>IF(スコア!M51=0,0,1)</f>
        <v>0</v>
      </c>
      <c r="L50" s="576">
        <f>IF(スコア!O51=0,0,1)</f>
        <v>0</v>
      </c>
      <c r="M50" s="576">
        <f t="shared" si="29"/>
        <v>0</v>
      </c>
      <c r="N50" s="576">
        <f t="shared" si="30"/>
        <v>0</v>
      </c>
      <c r="P50" s="577" t="str">
        <f t="shared" si="6"/>
        <v>4.1.2</v>
      </c>
      <c r="Q50" s="577" t="str">
        <f t="shared" si="7"/>
        <v xml:space="preserve"> Q1 4.1</v>
      </c>
      <c r="R50" s="578" t="str">
        <f t="shared" si="31"/>
        <v xml:space="preserve"> アスベスト対策</v>
      </c>
      <c r="S50" s="561">
        <f t="shared" si="32"/>
        <v>0</v>
      </c>
      <c r="T50" s="561">
        <f t="shared" si="33"/>
        <v>0</v>
      </c>
      <c r="U50" s="561">
        <f t="shared" si="34"/>
        <v>0</v>
      </c>
      <c r="V50" s="561">
        <f t="shared" si="35"/>
        <v>0</v>
      </c>
      <c r="W50" s="561">
        <f t="shared" si="36"/>
        <v>0</v>
      </c>
      <c r="X50" s="561">
        <f t="shared" si="37"/>
        <v>0</v>
      </c>
      <c r="Y50" s="561">
        <f t="shared" si="38"/>
        <v>0</v>
      </c>
      <c r="Z50" s="579">
        <f t="shared" si="39"/>
        <v>0</v>
      </c>
      <c r="AA50" s="561">
        <f t="shared" si="40"/>
        <v>0</v>
      </c>
      <c r="AB50" s="561">
        <f t="shared" si="41"/>
        <v>0</v>
      </c>
      <c r="AC50" s="580">
        <f t="shared" si="42"/>
        <v>0</v>
      </c>
      <c r="AD50" s="561">
        <f t="shared" si="43"/>
        <v>0</v>
      </c>
      <c r="AE50" s="561">
        <f t="shared" si="44"/>
        <v>0</v>
      </c>
      <c r="AG50" s="549" t="s">
        <v>649</v>
      </c>
      <c r="AH50" s="553" t="s">
        <v>614</v>
      </c>
      <c r="AI50" s="554" t="s">
        <v>650</v>
      </c>
      <c r="AJ50" s="591">
        <v>0.25</v>
      </c>
      <c r="AK50" s="591">
        <v>0.25</v>
      </c>
      <c r="AL50" s="591">
        <v>0.25</v>
      </c>
      <c r="AM50" s="591">
        <v>0.25</v>
      </c>
      <c r="AN50" s="594">
        <v>0.25</v>
      </c>
      <c r="AO50" s="594">
        <v>0.33</v>
      </c>
      <c r="AP50" s="594">
        <v>0.33</v>
      </c>
      <c r="AQ50" s="592">
        <v>0.25</v>
      </c>
      <c r="AR50" s="591">
        <v>0.25</v>
      </c>
      <c r="AS50" s="556">
        <v>0.25</v>
      </c>
      <c r="AT50" s="557">
        <v>0.25</v>
      </c>
      <c r="AU50" s="556">
        <v>0.25</v>
      </c>
      <c r="AV50" s="556">
        <v>0.25</v>
      </c>
      <c r="AX50" s="577" t="s">
        <v>649</v>
      </c>
      <c r="AY50" s="581" t="s">
        <v>614</v>
      </c>
      <c r="AZ50" s="582" t="s">
        <v>650</v>
      </c>
      <c r="BA50" s="583"/>
      <c r="BB50" s="583"/>
      <c r="BC50" s="583"/>
      <c r="BD50" s="583"/>
      <c r="BE50" s="583"/>
      <c r="BF50" s="583"/>
      <c r="BG50" s="583"/>
      <c r="BH50" s="584"/>
      <c r="BI50" s="583"/>
      <c r="BJ50" s="583"/>
      <c r="BK50" s="585"/>
      <c r="BL50" s="583"/>
      <c r="BM50" s="583"/>
      <c r="BO50" s="577" t="s">
        <v>649</v>
      </c>
      <c r="BP50" s="581" t="s">
        <v>614</v>
      </c>
      <c r="BQ50" s="582" t="s">
        <v>650</v>
      </c>
      <c r="BR50" s="586"/>
      <c r="BS50" s="586"/>
      <c r="BT50" s="586"/>
      <c r="BU50" s="586"/>
      <c r="BV50" s="586"/>
      <c r="BW50" s="586"/>
      <c r="BX50" s="586"/>
      <c r="BY50" s="587"/>
      <c r="BZ50" s="586"/>
      <c r="CA50" s="586"/>
      <c r="CB50" s="588"/>
      <c r="CC50" s="586"/>
      <c r="CD50" s="586"/>
      <c r="CE50" s="695"/>
    </row>
    <row r="51" spans="1:84" hidden="1">
      <c r="B51" s="523" t="str">
        <f t="shared" si="45"/>
        <v>4.1.3</v>
      </c>
      <c r="C51" s="568" t="str">
        <f t="shared" si="26"/>
        <v xml:space="preserve"> ダニ・カビ等</v>
      </c>
      <c r="D51" s="536">
        <f t="shared" si="46"/>
        <v>0</v>
      </c>
      <c r="E51" s="548">
        <f t="shared" si="46"/>
        <v>0</v>
      </c>
      <c r="G51" s="548">
        <f t="shared" si="27"/>
        <v>0</v>
      </c>
      <c r="H51" s="548">
        <f t="shared" si="28"/>
        <v>0</v>
      </c>
      <c r="I51" s="548"/>
      <c r="J51" s="548"/>
      <c r="K51" s="548">
        <f>IF(スコア!M52=0,0,1)</f>
        <v>0</v>
      </c>
      <c r="L51" s="548">
        <f>IF(スコア!O52=0,0,1)</f>
        <v>0</v>
      </c>
      <c r="M51" s="548">
        <f t="shared" si="29"/>
        <v>0.33333333333333331</v>
      </c>
      <c r="N51" s="548">
        <f t="shared" si="30"/>
        <v>0</v>
      </c>
      <c r="P51" s="549" t="str">
        <f t="shared" si="6"/>
        <v>4.1.3</v>
      </c>
      <c r="Q51" s="549" t="str">
        <f t="shared" si="7"/>
        <v xml:space="preserve"> Q1 4.1</v>
      </c>
      <c r="R51" s="550" t="str">
        <f t="shared" si="31"/>
        <v xml:space="preserve"> ダニ・カビ等</v>
      </c>
      <c r="S51" s="551">
        <f t="shared" si="32"/>
        <v>0.33333333333333331</v>
      </c>
      <c r="T51" s="551">
        <f t="shared" si="33"/>
        <v>0.33333333333333331</v>
      </c>
      <c r="U51" s="551">
        <f t="shared" si="34"/>
        <v>0.33333333333333331</v>
      </c>
      <c r="V51" s="551">
        <f t="shared" si="35"/>
        <v>0.33333333333333331</v>
      </c>
      <c r="W51" s="551">
        <f t="shared" si="36"/>
        <v>0.33333333333333331</v>
      </c>
      <c r="X51" s="551">
        <f t="shared" si="37"/>
        <v>0.5</v>
      </c>
      <c r="Y51" s="551">
        <f t="shared" si="38"/>
        <v>0.5</v>
      </c>
      <c r="Z51" s="560">
        <f t="shared" si="39"/>
        <v>0.33333333333333331</v>
      </c>
      <c r="AA51" s="551">
        <f t="shared" si="40"/>
        <v>0.33333333333333331</v>
      </c>
      <c r="AB51" s="551">
        <f t="shared" si="41"/>
        <v>0.33333333333333331</v>
      </c>
      <c r="AC51" s="552">
        <f t="shared" si="42"/>
        <v>0.33333333333333331</v>
      </c>
      <c r="AD51" s="551">
        <f t="shared" si="43"/>
        <v>0.33333333333333331</v>
      </c>
      <c r="AE51" s="551">
        <f t="shared" si="44"/>
        <v>0.33333333333333331</v>
      </c>
      <c r="AG51" s="549" t="s">
        <v>651</v>
      </c>
      <c r="AH51" s="553" t="s">
        <v>614</v>
      </c>
      <c r="AI51" s="554" t="s">
        <v>616</v>
      </c>
      <c r="AJ51" s="586">
        <v>0.25</v>
      </c>
      <c r="AK51" s="586">
        <v>0.25</v>
      </c>
      <c r="AL51" s="586">
        <v>0.25</v>
      </c>
      <c r="AM51" s="586">
        <v>0.25</v>
      </c>
      <c r="AN51" s="595">
        <v>0.25</v>
      </c>
      <c r="AO51" s="595">
        <v>0.33</v>
      </c>
      <c r="AP51" s="595">
        <v>0.33</v>
      </c>
      <c r="AQ51" s="587">
        <v>0.25</v>
      </c>
      <c r="AR51" s="586">
        <v>0.25</v>
      </c>
      <c r="AS51" s="556">
        <v>0.25</v>
      </c>
      <c r="AT51" s="557">
        <v>0.25</v>
      </c>
      <c r="AU51" s="556">
        <v>0.25</v>
      </c>
      <c r="AV51" s="556">
        <v>0.25</v>
      </c>
      <c r="AX51" s="549" t="s">
        <v>651</v>
      </c>
      <c r="AY51" s="553" t="s">
        <v>614</v>
      </c>
      <c r="AZ51" s="554" t="s">
        <v>616</v>
      </c>
      <c r="BA51" s="556"/>
      <c r="BB51" s="556"/>
      <c r="BC51" s="556"/>
      <c r="BD51" s="556"/>
      <c r="BE51" s="556"/>
      <c r="BF51" s="556"/>
      <c r="BG51" s="556"/>
      <c r="BH51" s="563"/>
      <c r="BI51" s="556"/>
      <c r="BJ51" s="556"/>
      <c r="BK51" s="557"/>
      <c r="BL51" s="556"/>
      <c r="BM51" s="556"/>
      <c r="BO51" s="549" t="s">
        <v>651</v>
      </c>
      <c r="BP51" s="553" t="s">
        <v>614</v>
      </c>
      <c r="BQ51" s="554" t="s">
        <v>616</v>
      </c>
      <c r="BR51" s="591">
        <v>0.33333333333333331</v>
      </c>
      <c r="BS51" s="591">
        <v>0.33333333333333331</v>
      </c>
      <c r="BT51" s="591">
        <v>0.33333333333333331</v>
      </c>
      <c r="BU51" s="591">
        <v>0.33333333333333331</v>
      </c>
      <c r="BV51" s="591">
        <v>0.33333333333333331</v>
      </c>
      <c r="BW51" s="591">
        <v>0.5</v>
      </c>
      <c r="BX51" s="591">
        <v>0.5</v>
      </c>
      <c r="BY51" s="591">
        <v>0.33333333333333331</v>
      </c>
      <c r="BZ51" s="591">
        <v>0.33333333333333331</v>
      </c>
      <c r="CA51" s="591">
        <v>0.33333333333333331</v>
      </c>
      <c r="CB51" s="591">
        <v>0.33333333333333331</v>
      </c>
      <c r="CC51" s="591">
        <v>0.33333333333333331</v>
      </c>
      <c r="CD51" s="591">
        <v>0.33333333333333331</v>
      </c>
      <c r="CE51" s="695"/>
    </row>
    <row r="52" spans="1:84" hidden="1">
      <c r="B52" s="523" t="str">
        <f t="shared" si="45"/>
        <v>4.1.4</v>
      </c>
      <c r="C52" s="546" t="str">
        <f t="shared" si="26"/>
        <v xml:space="preserve"> レジオネラ対策</v>
      </c>
      <c r="D52" s="536">
        <f t="shared" si="46"/>
        <v>0</v>
      </c>
      <c r="E52" s="548">
        <f t="shared" si="46"/>
        <v>0</v>
      </c>
      <c r="G52" s="548">
        <f t="shared" si="27"/>
        <v>0</v>
      </c>
      <c r="H52" s="548">
        <f t="shared" si="28"/>
        <v>0</v>
      </c>
      <c r="I52" s="548"/>
      <c r="J52" s="548"/>
      <c r="K52" s="548">
        <f>IF(スコア!M53=0,0,1)</f>
        <v>0</v>
      </c>
      <c r="L52" s="548">
        <f>IF(スコア!O53=0,0,1)</f>
        <v>0</v>
      </c>
      <c r="M52" s="548">
        <f t="shared" si="29"/>
        <v>0.33333333333333331</v>
      </c>
      <c r="N52" s="548">
        <f t="shared" si="30"/>
        <v>0</v>
      </c>
      <c r="P52" s="549" t="str">
        <f t="shared" si="6"/>
        <v>4.1.4</v>
      </c>
      <c r="Q52" s="549" t="str">
        <f t="shared" si="7"/>
        <v xml:space="preserve"> Q1 4.1</v>
      </c>
      <c r="R52" s="550" t="str">
        <f t="shared" si="31"/>
        <v xml:space="preserve"> レジオネラ対策</v>
      </c>
      <c r="S52" s="551">
        <f t="shared" si="32"/>
        <v>0.33333333333333331</v>
      </c>
      <c r="T52" s="551">
        <f t="shared" si="33"/>
        <v>0.33333333333333331</v>
      </c>
      <c r="U52" s="551">
        <f t="shared" si="34"/>
        <v>0.33333333333333331</v>
      </c>
      <c r="V52" s="551">
        <f t="shared" si="35"/>
        <v>0.33333333333333331</v>
      </c>
      <c r="W52" s="551">
        <f t="shared" si="36"/>
        <v>0.33333333333333331</v>
      </c>
      <c r="X52" s="551">
        <f t="shared" si="37"/>
        <v>0</v>
      </c>
      <c r="Y52" s="551">
        <f t="shared" si="38"/>
        <v>0</v>
      </c>
      <c r="Z52" s="560">
        <f t="shared" si="39"/>
        <v>0.33333333333333331</v>
      </c>
      <c r="AA52" s="551">
        <f t="shared" si="40"/>
        <v>0.33333333333333331</v>
      </c>
      <c r="AB52" s="551">
        <f t="shared" si="41"/>
        <v>0.33333333333333331</v>
      </c>
      <c r="AC52" s="552">
        <f t="shared" si="42"/>
        <v>0.33333333333333331</v>
      </c>
      <c r="AD52" s="551">
        <f t="shared" si="43"/>
        <v>0.33333333333333331</v>
      </c>
      <c r="AE52" s="551">
        <f t="shared" si="44"/>
        <v>0.33333333333333331</v>
      </c>
      <c r="AG52" s="549" t="s">
        <v>652</v>
      </c>
      <c r="AH52" s="553" t="s">
        <v>614</v>
      </c>
      <c r="AI52" s="554" t="s">
        <v>617</v>
      </c>
      <c r="AJ52" s="591">
        <v>0.25</v>
      </c>
      <c r="AK52" s="591">
        <v>0.25</v>
      </c>
      <c r="AL52" s="591">
        <v>0.25</v>
      </c>
      <c r="AM52" s="591">
        <v>0.25</v>
      </c>
      <c r="AN52" s="591">
        <v>0.25</v>
      </c>
      <c r="AO52" s="591"/>
      <c r="AP52" s="591"/>
      <c r="AQ52" s="592">
        <v>0.25</v>
      </c>
      <c r="AR52" s="591">
        <v>0.25</v>
      </c>
      <c r="AS52" s="556">
        <v>0.25</v>
      </c>
      <c r="AT52" s="557">
        <v>0.25</v>
      </c>
      <c r="AU52" s="556">
        <v>0.25</v>
      </c>
      <c r="AV52" s="556">
        <v>0.25</v>
      </c>
      <c r="AX52" s="549" t="s">
        <v>652</v>
      </c>
      <c r="AY52" s="553" t="s">
        <v>614</v>
      </c>
      <c r="AZ52" s="554" t="s">
        <v>617</v>
      </c>
      <c r="BA52" s="556"/>
      <c r="BB52" s="556"/>
      <c r="BC52" s="556"/>
      <c r="BD52" s="556"/>
      <c r="BE52" s="556"/>
      <c r="BF52" s="556"/>
      <c r="BG52" s="556"/>
      <c r="BH52" s="563"/>
      <c r="BI52" s="556"/>
      <c r="BJ52" s="556"/>
      <c r="BK52" s="557"/>
      <c r="BL52" s="556"/>
      <c r="BM52" s="556"/>
      <c r="BO52" s="549" t="s">
        <v>652</v>
      </c>
      <c r="BP52" s="553" t="s">
        <v>614</v>
      </c>
      <c r="BQ52" s="554" t="s">
        <v>617</v>
      </c>
      <c r="BR52" s="591">
        <v>0.33333333333333331</v>
      </c>
      <c r="BS52" s="591">
        <v>0.33333333333333331</v>
      </c>
      <c r="BT52" s="591">
        <v>0.33333333333333331</v>
      </c>
      <c r="BU52" s="591">
        <v>0.33333333333333331</v>
      </c>
      <c r="BV52" s="591">
        <v>0.33333333333333331</v>
      </c>
      <c r="BW52" s="591"/>
      <c r="BX52" s="591"/>
      <c r="BY52" s="591">
        <v>0.33333333333333331</v>
      </c>
      <c r="BZ52" s="591">
        <v>0.33333333333333331</v>
      </c>
      <c r="CA52" s="591">
        <v>0.33333333333333331</v>
      </c>
      <c r="CB52" s="591">
        <v>0.33333333333333331</v>
      </c>
      <c r="CC52" s="591">
        <v>0.33333333333333331</v>
      </c>
      <c r="CD52" s="591">
        <v>0.33333333333333331</v>
      </c>
      <c r="CE52" s="695"/>
    </row>
    <row r="53" spans="1:84">
      <c r="B53" s="523">
        <f t="shared" si="45"/>
        <v>4.2</v>
      </c>
      <c r="C53" s="568" t="str">
        <f t="shared" si="26"/>
        <v>換気</v>
      </c>
      <c r="D53" s="547">
        <f>IF(I$47=0,0,G53/I$47)</f>
        <v>0.3</v>
      </c>
      <c r="E53" s="548">
        <f>IF(J$47=0,0,H53/J$47)</f>
        <v>0</v>
      </c>
      <c r="G53" s="548">
        <f t="shared" si="27"/>
        <v>0.3</v>
      </c>
      <c r="H53" s="548">
        <f t="shared" si="28"/>
        <v>0</v>
      </c>
      <c r="I53" s="548">
        <f>SUM(G54:G57)</f>
        <v>0.75</v>
      </c>
      <c r="J53" s="548">
        <f>SUM(H54:H57)</f>
        <v>0</v>
      </c>
      <c r="K53" s="548">
        <f>IF(スコア!M54=0,0,1)</f>
        <v>1</v>
      </c>
      <c r="L53" s="548">
        <f>IF(スコア!O54=0,0,1)</f>
        <v>0</v>
      </c>
      <c r="M53" s="548">
        <f t="shared" si="29"/>
        <v>0.3</v>
      </c>
      <c r="N53" s="548">
        <f t="shared" si="30"/>
        <v>0</v>
      </c>
      <c r="P53" s="549">
        <f t="shared" si="6"/>
        <v>4.2</v>
      </c>
      <c r="Q53" s="549" t="str">
        <f t="shared" si="7"/>
        <v xml:space="preserve"> Q1 4</v>
      </c>
      <c r="R53" s="550" t="str">
        <f t="shared" si="31"/>
        <v>換気</v>
      </c>
      <c r="S53" s="551">
        <f t="shared" si="32"/>
        <v>0.3</v>
      </c>
      <c r="T53" s="551">
        <f t="shared" si="33"/>
        <v>0.3</v>
      </c>
      <c r="U53" s="551">
        <f t="shared" si="34"/>
        <v>0.3</v>
      </c>
      <c r="V53" s="551">
        <f t="shared" si="35"/>
        <v>0.3</v>
      </c>
      <c r="W53" s="551">
        <f t="shared" si="36"/>
        <v>0.3</v>
      </c>
      <c r="X53" s="551">
        <f t="shared" si="37"/>
        <v>0.3</v>
      </c>
      <c r="Y53" s="551">
        <f t="shared" si="38"/>
        <v>0.4</v>
      </c>
      <c r="Z53" s="560">
        <f t="shared" si="39"/>
        <v>0.3</v>
      </c>
      <c r="AA53" s="551">
        <f t="shared" si="40"/>
        <v>0.3</v>
      </c>
      <c r="AB53" s="551">
        <f t="shared" si="41"/>
        <v>0.3</v>
      </c>
      <c r="AC53" s="552">
        <f t="shared" si="42"/>
        <v>0.375</v>
      </c>
      <c r="AD53" s="551">
        <f t="shared" si="43"/>
        <v>0.375</v>
      </c>
      <c r="AE53" s="551">
        <f t="shared" si="44"/>
        <v>0.375</v>
      </c>
      <c r="AG53" s="549">
        <v>4.2</v>
      </c>
      <c r="AH53" s="553" t="s">
        <v>613</v>
      </c>
      <c r="AI53" s="550" t="s">
        <v>228</v>
      </c>
      <c r="AJ53" s="591">
        <v>0.3</v>
      </c>
      <c r="AK53" s="591">
        <v>0.3</v>
      </c>
      <c r="AL53" s="591">
        <v>0.3</v>
      </c>
      <c r="AM53" s="591">
        <v>0.3</v>
      </c>
      <c r="AN53" s="591">
        <v>0.3</v>
      </c>
      <c r="AO53" s="591">
        <v>0.3</v>
      </c>
      <c r="AP53" s="591">
        <v>0.4</v>
      </c>
      <c r="AQ53" s="592">
        <v>0.3</v>
      </c>
      <c r="AR53" s="591">
        <v>0.3</v>
      </c>
      <c r="AS53" s="556">
        <v>0.3</v>
      </c>
      <c r="AT53" s="557">
        <v>0.375</v>
      </c>
      <c r="AU53" s="556">
        <v>0.375</v>
      </c>
      <c r="AV53" s="556">
        <v>0.375</v>
      </c>
      <c r="AX53" s="549">
        <v>4.2</v>
      </c>
      <c r="AY53" s="553" t="s">
        <v>613</v>
      </c>
      <c r="AZ53" s="550" t="s">
        <v>228</v>
      </c>
      <c r="BA53" s="556">
        <v>0.3</v>
      </c>
      <c r="BB53" s="556">
        <v>0.3</v>
      </c>
      <c r="BC53" s="556">
        <v>0.3</v>
      </c>
      <c r="BD53" s="556">
        <v>0.3</v>
      </c>
      <c r="BE53" s="556">
        <v>0.3</v>
      </c>
      <c r="BF53" s="556">
        <v>0.3</v>
      </c>
      <c r="BG53" s="556">
        <v>0.4</v>
      </c>
      <c r="BH53" s="563">
        <v>0.3</v>
      </c>
      <c r="BI53" s="556">
        <v>0.3</v>
      </c>
      <c r="BJ53" s="556">
        <v>0.3</v>
      </c>
      <c r="BK53" s="557">
        <v>0.375</v>
      </c>
      <c r="BL53" s="556">
        <v>0.375</v>
      </c>
      <c r="BM53" s="556">
        <v>0.375</v>
      </c>
      <c r="BO53" s="549">
        <v>4.2</v>
      </c>
      <c r="BP53" s="553" t="s">
        <v>613</v>
      </c>
      <c r="BQ53" s="550" t="s">
        <v>228</v>
      </c>
      <c r="BR53" s="591">
        <v>0.3</v>
      </c>
      <c r="BS53" s="591">
        <v>0.3</v>
      </c>
      <c r="BT53" s="591">
        <v>0.3</v>
      </c>
      <c r="BU53" s="591">
        <v>0.3</v>
      </c>
      <c r="BV53" s="591">
        <v>0.3</v>
      </c>
      <c r="BW53" s="591">
        <v>0.3</v>
      </c>
      <c r="BX53" s="591">
        <v>0.4</v>
      </c>
      <c r="BY53" s="592">
        <v>0.3</v>
      </c>
      <c r="BZ53" s="591">
        <v>0.3</v>
      </c>
      <c r="CA53" s="591">
        <v>0.3</v>
      </c>
      <c r="CB53" s="593">
        <v>0.375</v>
      </c>
      <c r="CC53" s="591">
        <v>0.375</v>
      </c>
      <c r="CD53" s="591">
        <v>0.375</v>
      </c>
      <c r="CE53" s="695"/>
    </row>
    <row r="54" spans="1:84">
      <c r="B54" s="523" t="str">
        <f t="shared" si="45"/>
        <v>4.2.1</v>
      </c>
      <c r="C54" s="546" t="str">
        <f t="shared" si="26"/>
        <v>換気量</v>
      </c>
      <c r="D54" s="536">
        <f t="shared" ref="D54:E57" si="47">IF(I$53&gt;0,G54/I$53,0)</f>
        <v>0.33333333333333331</v>
      </c>
      <c r="E54" s="548">
        <f t="shared" si="47"/>
        <v>0</v>
      </c>
      <c r="G54" s="548">
        <f t="shared" si="27"/>
        <v>0.25</v>
      </c>
      <c r="H54" s="548">
        <f t="shared" si="28"/>
        <v>0</v>
      </c>
      <c r="I54" s="548"/>
      <c r="J54" s="548"/>
      <c r="K54" s="548">
        <f>IF(スコア!M55=0,0,1)</f>
        <v>1</v>
      </c>
      <c r="L54" s="548">
        <f>IF(スコア!O55=0,0,1)</f>
        <v>1</v>
      </c>
      <c r="M54" s="548">
        <f t="shared" si="29"/>
        <v>0.25</v>
      </c>
      <c r="N54" s="548">
        <f t="shared" si="30"/>
        <v>0</v>
      </c>
      <c r="P54" s="549" t="str">
        <f t="shared" si="6"/>
        <v>4.2.1</v>
      </c>
      <c r="Q54" s="549" t="str">
        <f t="shared" si="7"/>
        <v xml:space="preserve"> Q1 4.2</v>
      </c>
      <c r="R54" s="550" t="str">
        <f t="shared" si="31"/>
        <v>換気量</v>
      </c>
      <c r="S54" s="551">
        <f t="shared" si="32"/>
        <v>0.25</v>
      </c>
      <c r="T54" s="551">
        <f t="shared" si="33"/>
        <v>0.25</v>
      </c>
      <c r="U54" s="551">
        <f t="shared" si="34"/>
        <v>0.33333333333333331</v>
      </c>
      <c r="V54" s="551">
        <f t="shared" si="35"/>
        <v>0.33333333333333331</v>
      </c>
      <c r="W54" s="551">
        <f t="shared" si="36"/>
        <v>0.33333333333333331</v>
      </c>
      <c r="X54" s="551">
        <f t="shared" si="37"/>
        <v>0.33333333333333331</v>
      </c>
      <c r="Y54" s="551">
        <f t="shared" si="38"/>
        <v>0.5</v>
      </c>
      <c r="Z54" s="560">
        <f t="shared" si="39"/>
        <v>0.33333333333333331</v>
      </c>
      <c r="AA54" s="551">
        <f t="shared" si="40"/>
        <v>0.25</v>
      </c>
      <c r="AB54" s="551">
        <f t="shared" si="41"/>
        <v>0.25</v>
      </c>
      <c r="AC54" s="552">
        <f t="shared" si="42"/>
        <v>0.25</v>
      </c>
      <c r="AD54" s="551">
        <f t="shared" si="43"/>
        <v>0.25</v>
      </c>
      <c r="AE54" s="551">
        <f t="shared" si="44"/>
        <v>0.25</v>
      </c>
      <c r="AG54" s="549" t="s">
        <v>653</v>
      </c>
      <c r="AH54" s="553" t="s">
        <v>618</v>
      </c>
      <c r="AI54" s="554" t="s">
        <v>619</v>
      </c>
      <c r="AJ54" s="591">
        <v>0.25</v>
      </c>
      <c r="AK54" s="591">
        <v>0.25</v>
      </c>
      <c r="AL54" s="594">
        <v>0.33333333333333331</v>
      </c>
      <c r="AM54" s="594">
        <v>0.33333333333333331</v>
      </c>
      <c r="AN54" s="594">
        <v>0.33333333333333331</v>
      </c>
      <c r="AO54" s="594">
        <v>0.33333333333333331</v>
      </c>
      <c r="AP54" s="591"/>
      <c r="AQ54" s="594">
        <v>0.33333333333333331</v>
      </c>
      <c r="AR54" s="591">
        <v>0.25</v>
      </c>
      <c r="AS54" s="556">
        <v>0.25</v>
      </c>
      <c r="AT54" s="557">
        <v>0.25</v>
      </c>
      <c r="AU54" s="556">
        <v>0.25</v>
      </c>
      <c r="AV54" s="556"/>
      <c r="AX54" s="549" t="s">
        <v>653</v>
      </c>
      <c r="AY54" s="553" t="s">
        <v>618</v>
      </c>
      <c r="AZ54" s="554" t="s">
        <v>619</v>
      </c>
      <c r="BA54" s="556">
        <v>0.33333333333333331</v>
      </c>
      <c r="BB54" s="556">
        <v>0.33333333333333331</v>
      </c>
      <c r="BC54" s="556">
        <v>0.5</v>
      </c>
      <c r="BD54" s="556">
        <v>0.5</v>
      </c>
      <c r="BE54" s="556">
        <v>0.5</v>
      </c>
      <c r="BF54" s="556">
        <v>0.5</v>
      </c>
      <c r="BG54" s="556">
        <v>0.5</v>
      </c>
      <c r="BH54" s="563">
        <v>0.5</v>
      </c>
      <c r="BI54" s="556">
        <v>0.33333333333333331</v>
      </c>
      <c r="BJ54" s="556">
        <v>0.33333333333333331</v>
      </c>
      <c r="BK54" s="557">
        <v>0.33333333333333331</v>
      </c>
      <c r="BL54" s="556">
        <v>0.33333333333333331</v>
      </c>
      <c r="BM54" s="556">
        <v>0.33333333333333331</v>
      </c>
      <c r="BO54" s="549" t="s">
        <v>653</v>
      </c>
      <c r="BP54" s="553" t="s">
        <v>618</v>
      </c>
      <c r="BQ54" s="554" t="s">
        <v>619</v>
      </c>
      <c r="BR54" s="591">
        <v>0.25</v>
      </c>
      <c r="BS54" s="591">
        <v>0.25</v>
      </c>
      <c r="BT54" s="591">
        <v>0.33333333333333331</v>
      </c>
      <c r="BU54" s="591">
        <v>0.33333333333333331</v>
      </c>
      <c r="BV54" s="591">
        <v>0.33333333333333331</v>
      </c>
      <c r="BW54" s="591">
        <v>0.33333333333333331</v>
      </c>
      <c r="BX54" s="591">
        <v>0.5</v>
      </c>
      <c r="BY54" s="591">
        <v>0.33333333333333331</v>
      </c>
      <c r="BZ54" s="591">
        <v>0.25</v>
      </c>
      <c r="CA54" s="591">
        <v>0.25</v>
      </c>
      <c r="CB54" s="593">
        <v>0.25</v>
      </c>
      <c r="CC54" s="591">
        <v>0.25</v>
      </c>
      <c r="CD54" s="591">
        <v>0.25</v>
      </c>
      <c r="CE54" s="695"/>
    </row>
    <row r="55" spans="1:84">
      <c r="B55" s="523" t="str">
        <f t="shared" si="45"/>
        <v>4.2.2</v>
      </c>
      <c r="C55" s="546" t="str">
        <f t="shared" si="26"/>
        <v>自然換気性能</v>
      </c>
      <c r="D55" s="536">
        <f t="shared" si="47"/>
        <v>0.33333333333333331</v>
      </c>
      <c r="E55" s="548">
        <f t="shared" si="47"/>
        <v>0</v>
      </c>
      <c r="G55" s="548">
        <f t="shared" si="27"/>
        <v>0.25</v>
      </c>
      <c r="H55" s="548">
        <f t="shared" si="28"/>
        <v>0</v>
      </c>
      <c r="I55" s="548"/>
      <c r="J55" s="548"/>
      <c r="K55" s="548">
        <f>IF(スコア!M56=0,0,1)</f>
        <v>1</v>
      </c>
      <c r="L55" s="548">
        <f>IF(スコア!O56=0,0,1)</f>
        <v>1</v>
      </c>
      <c r="M55" s="548">
        <f t="shared" si="29"/>
        <v>0.25</v>
      </c>
      <c r="N55" s="548">
        <f t="shared" si="30"/>
        <v>0</v>
      </c>
      <c r="P55" s="549" t="str">
        <f t="shared" si="6"/>
        <v>4.2.2</v>
      </c>
      <c r="Q55" s="549" t="str">
        <f t="shared" si="7"/>
        <v xml:space="preserve"> Q1 4.2</v>
      </c>
      <c r="R55" s="550" t="str">
        <f t="shared" si="31"/>
        <v>自然換気性能</v>
      </c>
      <c r="S55" s="551">
        <f t="shared" si="32"/>
        <v>0.25</v>
      </c>
      <c r="T55" s="551">
        <f t="shared" si="33"/>
        <v>0.25</v>
      </c>
      <c r="U55" s="551">
        <f t="shared" si="34"/>
        <v>0</v>
      </c>
      <c r="V55" s="551">
        <f t="shared" si="35"/>
        <v>0</v>
      </c>
      <c r="W55" s="551">
        <f t="shared" si="36"/>
        <v>0</v>
      </c>
      <c r="X55" s="551">
        <f t="shared" si="37"/>
        <v>0</v>
      </c>
      <c r="Y55" s="551">
        <f t="shared" si="38"/>
        <v>0</v>
      </c>
      <c r="Z55" s="560">
        <f t="shared" si="39"/>
        <v>0</v>
      </c>
      <c r="AA55" s="551">
        <f t="shared" si="40"/>
        <v>0.25</v>
      </c>
      <c r="AB55" s="551">
        <f t="shared" si="41"/>
        <v>0.25</v>
      </c>
      <c r="AC55" s="552">
        <f t="shared" si="42"/>
        <v>0.25</v>
      </c>
      <c r="AD55" s="551">
        <f t="shared" si="43"/>
        <v>0.25</v>
      </c>
      <c r="AE55" s="551">
        <f t="shared" si="44"/>
        <v>0.25</v>
      </c>
      <c r="AG55" s="549" t="s">
        <v>654</v>
      </c>
      <c r="AH55" s="553" t="s">
        <v>618</v>
      </c>
      <c r="AI55" s="554" t="s">
        <v>620</v>
      </c>
      <c r="AJ55" s="591">
        <v>0.25</v>
      </c>
      <c r="AK55" s="591">
        <v>0.25</v>
      </c>
      <c r="AL55" s="591"/>
      <c r="AM55" s="591"/>
      <c r="AN55" s="591"/>
      <c r="AO55" s="591"/>
      <c r="AP55" s="591"/>
      <c r="AQ55" s="592"/>
      <c r="AR55" s="591">
        <v>0.25</v>
      </c>
      <c r="AS55" s="556">
        <v>0.25</v>
      </c>
      <c r="AT55" s="557">
        <v>0.25</v>
      </c>
      <c r="AU55" s="556">
        <v>0.25</v>
      </c>
      <c r="AV55" s="556">
        <v>0.33</v>
      </c>
      <c r="AX55" s="549" t="s">
        <v>654</v>
      </c>
      <c r="AY55" s="553" t="s">
        <v>618</v>
      </c>
      <c r="AZ55" s="554" t="s">
        <v>620</v>
      </c>
      <c r="BA55" s="556">
        <v>0.33333333333333331</v>
      </c>
      <c r="BB55" s="556">
        <v>0.33333333333333331</v>
      </c>
      <c r="BC55" s="556"/>
      <c r="BD55" s="556"/>
      <c r="BE55" s="556"/>
      <c r="BF55" s="556"/>
      <c r="BG55" s="556"/>
      <c r="BH55" s="563"/>
      <c r="BI55" s="556">
        <v>0.33333333333333331</v>
      </c>
      <c r="BJ55" s="556">
        <v>0.33333333333333331</v>
      </c>
      <c r="BK55" s="557">
        <v>0.33333333333333331</v>
      </c>
      <c r="BL55" s="556">
        <v>0.33333333333333331</v>
      </c>
      <c r="BM55" s="556">
        <v>0.33333333333333331</v>
      </c>
      <c r="BO55" s="549" t="s">
        <v>654</v>
      </c>
      <c r="BP55" s="553" t="s">
        <v>618</v>
      </c>
      <c r="BQ55" s="554" t="s">
        <v>620</v>
      </c>
      <c r="BR55" s="591">
        <v>0.25</v>
      </c>
      <c r="BS55" s="591">
        <v>0.25</v>
      </c>
      <c r="BT55" s="591"/>
      <c r="BU55" s="591"/>
      <c r="BV55" s="591"/>
      <c r="BW55" s="591"/>
      <c r="BX55" s="591"/>
      <c r="BY55" s="592"/>
      <c r="BZ55" s="591">
        <v>0.25</v>
      </c>
      <c r="CA55" s="591">
        <v>0.25</v>
      </c>
      <c r="CB55" s="593">
        <v>0.25</v>
      </c>
      <c r="CC55" s="591">
        <v>0.25</v>
      </c>
      <c r="CD55" s="591">
        <v>0.25</v>
      </c>
      <c r="CE55" s="695"/>
    </row>
    <row r="56" spans="1:84">
      <c r="B56" s="523" t="str">
        <f t="shared" si="45"/>
        <v>4.2.3</v>
      </c>
      <c r="C56" s="546" t="str">
        <f t="shared" si="26"/>
        <v>取り入れ外気への配慮</v>
      </c>
      <c r="D56" s="536">
        <f t="shared" si="47"/>
        <v>0.33333333333333331</v>
      </c>
      <c r="E56" s="548">
        <f t="shared" si="47"/>
        <v>0</v>
      </c>
      <c r="G56" s="548">
        <f t="shared" si="27"/>
        <v>0.25</v>
      </c>
      <c r="H56" s="548">
        <f t="shared" si="28"/>
        <v>0</v>
      </c>
      <c r="I56" s="548"/>
      <c r="J56" s="548"/>
      <c r="K56" s="548">
        <f>IF(スコア!M57=0,0,1)</f>
        <v>1</v>
      </c>
      <c r="L56" s="548">
        <f>IF(スコア!O57=0,0,1)</f>
        <v>1</v>
      </c>
      <c r="M56" s="548">
        <f t="shared" si="29"/>
        <v>0.25</v>
      </c>
      <c r="N56" s="548">
        <f t="shared" si="30"/>
        <v>0</v>
      </c>
      <c r="P56" s="549" t="str">
        <f t="shared" si="6"/>
        <v>4.2.3</v>
      </c>
      <c r="Q56" s="549" t="str">
        <f t="shared" si="7"/>
        <v xml:space="preserve"> Q1 4.2</v>
      </c>
      <c r="R56" s="550" t="str">
        <f t="shared" si="31"/>
        <v>取り入れ外気への配慮</v>
      </c>
      <c r="S56" s="551">
        <f t="shared" si="32"/>
        <v>0.25</v>
      </c>
      <c r="T56" s="551">
        <f t="shared" si="33"/>
        <v>0.25</v>
      </c>
      <c r="U56" s="551">
        <f t="shared" si="34"/>
        <v>0.33333333333333331</v>
      </c>
      <c r="V56" s="551">
        <f t="shared" si="35"/>
        <v>0.33333333333333331</v>
      </c>
      <c r="W56" s="551">
        <f t="shared" si="36"/>
        <v>0.33333333333333331</v>
      </c>
      <c r="X56" s="551">
        <f t="shared" si="37"/>
        <v>0.33333333333333331</v>
      </c>
      <c r="Y56" s="551">
        <f t="shared" si="38"/>
        <v>0.5</v>
      </c>
      <c r="Z56" s="560">
        <f t="shared" si="39"/>
        <v>0.33333333333333331</v>
      </c>
      <c r="AA56" s="551">
        <f t="shared" si="40"/>
        <v>0.25</v>
      </c>
      <c r="AB56" s="551">
        <f t="shared" si="41"/>
        <v>0.25</v>
      </c>
      <c r="AC56" s="552">
        <f t="shared" si="42"/>
        <v>0.25</v>
      </c>
      <c r="AD56" s="551">
        <f t="shared" si="43"/>
        <v>0.25</v>
      </c>
      <c r="AE56" s="551">
        <f t="shared" si="44"/>
        <v>0.25</v>
      </c>
      <c r="AG56" s="549" t="s">
        <v>655</v>
      </c>
      <c r="AH56" s="553" t="s">
        <v>618</v>
      </c>
      <c r="AI56" s="554" t="s">
        <v>621</v>
      </c>
      <c r="AJ56" s="591">
        <v>0.25</v>
      </c>
      <c r="AK56" s="591">
        <v>0.25</v>
      </c>
      <c r="AL56" s="594">
        <v>0.33333333333333331</v>
      </c>
      <c r="AM56" s="594">
        <v>0.33333333333333331</v>
      </c>
      <c r="AN56" s="594">
        <v>0.33333333333333331</v>
      </c>
      <c r="AO56" s="594">
        <v>0.33333333333333331</v>
      </c>
      <c r="AP56" s="591">
        <v>1</v>
      </c>
      <c r="AQ56" s="594">
        <v>0.33333333333333331</v>
      </c>
      <c r="AR56" s="591">
        <v>0.25</v>
      </c>
      <c r="AS56" s="556">
        <v>0.25</v>
      </c>
      <c r="AT56" s="557">
        <v>0.25</v>
      </c>
      <c r="AU56" s="556">
        <v>0.25</v>
      </c>
      <c r="AV56" s="556">
        <v>0.33</v>
      </c>
      <c r="AX56" s="549" t="s">
        <v>655</v>
      </c>
      <c r="AY56" s="553" t="s">
        <v>618</v>
      </c>
      <c r="AZ56" s="554" t="s">
        <v>621</v>
      </c>
      <c r="BA56" s="556">
        <v>0.33333333333333331</v>
      </c>
      <c r="BB56" s="556">
        <v>0.33333333333333331</v>
      </c>
      <c r="BC56" s="556">
        <v>0.5</v>
      </c>
      <c r="BD56" s="556">
        <v>0.5</v>
      </c>
      <c r="BE56" s="556">
        <v>0.5</v>
      </c>
      <c r="BF56" s="556">
        <v>0.5</v>
      </c>
      <c r="BG56" s="556">
        <v>0.5</v>
      </c>
      <c r="BH56" s="563">
        <v>0.5</v>
      </c>
      <c r="BI56" s="556">
        <v>0.33333333333333331</v>
      </c>
      <c r="BJ56" s="556">
        <v>0.33333333333333331</v>
      </c>
      <c r="BK56" s="557">
        <v>0.33333333333333331</v>
      </c>
      <c r="BL56" s="556">
        <v>0.33333333333333331</v>
      </c>
      <c r="BM56" s="556">
        <v>0.33333333333333331</v>
      </c>
      <c r="BO56" s="549" t="s">
        <v>655</v>
      </c>
      <c r="BP56" s="553" t="s">
        <v>618</v>
      </c>
      <c r="BQ56" s="554" t="s">
        <v>621</v>
      </c>
      <c r="BR56" s="591">
        <v>0.25</v>
      </c>
      <c r="BS56" s="591">
        <v>0.25</v>
      </c>
      <c r="BT56" s="591">
        <v>0.33333333333333331</v>
      </c>
      <c r="BU56" s="591">
        <v>0.33333333333333331</v>
      </c>
      <c r="BV56" s="591">
        <v>0.33333333333333331</v>
      </c>
      <c r="BW56" s="591">
        <v>0.33333333333333331</v>
      </c>
      <c r="BX56" s="591">
        <v>0.5</v>
      </c>
      <c r="BY56" s="591">
        <v>0.33333333333333331</v>
      </c>
      <c r="BZ56" s="591">
        <v>0.25</v>
      </c>
      <c r="CA56" s="591">
        <v>0.25</v>
      </c>
      <c r="CB56" s="593">
        <v>0.25</v>
      </c>
      <c r="CC56" s="591">
        <v>0.25</v>
      </c>
      <c r="CD56" s="591">
        <v>0.25</v>
      </c>
      <c r="CE56" s="695"/>
    </row>
    <row r="57" spans="1:84">
      <c r="B57" s="523" t="str">
        <f t="shared" si="45"/>
        <v>4.2.4</v>
      </c>
      <c r="C57" s="546" t="str">
        <f t="shared" si="26"/>
        <v>給気計画</v>
      </c>
      <c r="D57" s="536">
        <f t="shared" si="47"/>
        <v>0</v>
      </c>
      <c r="E57" s="548">
        <f t="shared" si="47"/>
        <v>0</v>
      </c>
      <c r="G57" s="548">
        <f t="shared" si="27"/>
        <v>0</v>
      </c>
      <c r="H57" s="548">
        <f t="shared" si="28"/>
        <v>0</v>
      </c>
      <c r="I57" s="548"/>
      <c r="J57" s="548"/>
      <c r="K57" s="548">
        <f>IF(スコア!M58=0,0,1)</f>
        <v>0</v>
      </c>
      <c r="L57" s="548">
        <f>IF(スコア!O58=0,0,1)</f>
        <v>0</v>
      </c>
      <c r="M57" s="548">
        <f t="shared" si="29"/>
        <v>0.25</v>
      </c>
      <c r="N57" s="548">
        <f t="shared" si="30"/>
        <v>0</v>
      </c>
      <c r="P57" s="549" t="str">
        <f t="shared" si="6"/>
        <v>4.2.4</v>
      </c>
      <c r="Q57" s="549" t="str">
        <f t="shared" si="7"/>
        <v xml:space="preserve"> Q1 4.2</v>
      </c>
      <c r="R57" s="550" t="str">
        <f t="shared" si="31"/>
        <v>給気計画</v>
      </c>
      <c r="S57" s="551">
        <f t="shared" si="32"/>
        <v>0.25</v>
      </c>
      <c r="T57" s="551">
        <f t="shared" si="33"/>
        <v>0.25</v>
      </c>
      <c r="U57" s="551">
        <f t="shared" si="34"/>
        <v>0.33333333333333331</v>
      </c>
      <c r="V57" s="551">
        <f t="shared" si="35"/>
        <v>0.33333333333333331</v>
      </c>
      <c r="W57" s="551">
        <f t="shared" si="36"/>
        <v>0.33333333333333331</v>
      </c>
      <c r="X57" s="551">
        <f t="shared" si="37"/>
        <v>0.33333333333333331</v>
      </c>
      <c r="Y57" s="551">
        <f t="shared" si="38"/>
        <v>0</v>
      </c>
      <c r="Z57" s="560">
        <f t="shared" si="39"/>
        <v>0.33333333333333331</v>
      </c>
      <c r="AA57" s="551">
        <f t="shared" si="40"/>
        <v>0.25</v>
      </c>
      <c r="AB57" s="551">
        <f t="shared" si="41"/>
        <v>0.25</v>
      </c>
      <c r="AC57" s="552">
        <f t="shared" si="42"/>
        <v>0.25</v>
      </c>
      <c r="AD57" s="551">
        <f t="shared" si="43"/>
        <v>0.25</v>
      </c>
      <c r="AE57" s="551">
        <f t="shared" si="44"/>
        <v>0.25</v>
      </c>
      <c r="AG57" s="549" t="s">
        <v>656</v>
      </c>
      <c r="AH57" s="553" t="s">
        <v>618</v>
      </c>
      <c r="AI57" s="554" t="s">
        <v>657</v>
      </c>
      <c r="AJ57" s="586">
        <v>0.25</v>
      </c>
      <c r="AK57" s="586">
        <v>0.25</v>
      </c>
      <c r="AL57" s="595">
        <v>0.33333333333333331</v>
      </c>
      <c r="AM57" s="595">
        <v>0.33333333333333331</v>
      </c>
      <c r="AN57" s="595">
        <v>0.33333333333333331</v>
      </c>
      <c r="AO57" s="595">
        <v>0.33333333333333331</v>
      </c>
      <c r="AP57" s="586"/>
      <c r="AQ57" s="595">
        <v>0.33333333333333331</v>
      </c>
      <c r="AR57" s="586">
        <v>0.25</v>
      </c>
      <c r="AS57" s="556">
        <v>0.25</v>
      </c>
      <c r="AT57" s="557">
        <v>0.25</v>
      </c>
      <c r="AU57" s="556">
        <v>0.25</v>
      </c>
      <c r="AV57" s="556">
        <v>0.33</v>
      </c>
      <c r="AX57" s="549" t="s">
        <v>656</v>
      </c>
      <c r="AY57" s="553" t="s">
        <v>618</v>
      </c>
      <c r="AZ57" s="554" t="s">
        <v>657</v>
      </c>
      <c r="BA57" s="556"/>
      <c r="BB57" s="556"/>
      <c r="BC57" s="556"/>
      <c r="BD57" s="556"/>
      <c r="BE57" s="556"/>
      <c r="BF57" s="556"/>
      <c r="BG57" s="556"/>
      <c r="BH57" s="563"/>
      <c r="BI57" s="556"/>
      <c r="BJ57" s="556"/>
      <c r="BK57" s="557"/>
      <c r="BL57" s="556"/>
      <c r="BM57" s="556"/>
      <c r="BO57" s="549" t="s">
        <v>656</v>
      </c>
      <c r="BP57" s="553" t="s">
        <v>618</v>
      </c>
      <c r="BQ57" s="554" t="s">
        <v>657</v>
      </c>
      <c r="BR57" s="591">
        <v>0.25</v>
      </c>
      <c r="BS57" s="591">
        <v>0.25</v>
      </c>
      <c r="BT57" s="591">
        <v>0.33333333333333331</v>
      </c>
      <c r="BU57" s="591">
        <v>0.33333333333333331</v>
      </c>
      <c r="BV57" s="591">
        <v>0.33333333333333331</v>
      </c>
      <c r="BW57" s="591">
        <v>0.33333333333333331</v>
      </c>
      <c r="BX57" s="591"/>
      <c r="BY57" s="591">
        <v>0.33333333333333331</v>
      </c>
      <c r="BZ57" s="591">
        <v>0.25</v>
      </c>
      <c r="CA57" s="591">
        <v>0.25</v>
      </c>
      <c r="CB57" s="593">
        <v>0.25</v>
      </c>
      <c r="CC57" s="591">
        <v>0.25</v>
      </c>
      <c r="CD57" s="591">
        <v>0.25</v>
      </c>
      <c r="CE57" s="695"/>
    </row>
    <row r="58" spans="1:84">
      <c r="B58" s="523">
        <f t="shared" si="45"/>
        <v>4.3</v>
      </c>
      <c r="C58" s="568" t="str">
        <f t="shared" si="26"/>
        <v>運用管理</v>
      </c>
      <c r="D58" s="547">
        <f>IF(I$47=0,0,G58/I$47)</f>
        <v>0.2</v>
      </c>
      <c r="E58" s="548">
        <f>IF(J$47=0,0,H58/J$47)</f>
        <v>0</v>
      </c>
      <c r="G58" s="548">
        <f t="shared" si="27"/>
        <v>0.2</v>
      </c>
      <c r="H58" s="548">
        <f t="shared" si="28"/>
        <v>0</v>
      </c>
      <c r="I58" s="548">
        <f>G59+G60</f>
        <v>1</v>
      </c>
      <c r="J58" s="548">
        <f>H59+H60</f>
        <v>0</v>
      </c>
      <c r="K58" s="548">
        <f>IF(スコア!M59=0,0,1)</f>
        <v>1</v>
      </c>
      <c r="L58" s="548">
        <f>IF(スコア!O59=0,0,1)</f>
        <v>0</v>
      </c>
      <c r="M58" s="548">
        <f t="shared" si="29"/>
        <v>0.2</v>
      </c>
      <c r="N58" s="548">
        <f t="shared" si="30"/>
        <v>0</v>
      </c>
      <c r="P58" s="549">
        <f t="shared" si="6"/>
        <v>4.3</v>
      </c>
      <c r="Q58" s="549" t="str">
        <f t="shared" si="7"/>
        <v xml:space="preserve"> Q1 4</v>
      </c>
      <c r="R58" s="550" t="str">
        <f t="shared" si="31"/>
        <v>運用管理</v>
      </c>
      <c r="S58" s="551">
        <f t="shared" si="32"/>
        <v>0.2</v>
      </c>
      <c r="T58" s="551">
        <f t="shared" si="33"/>
        <v>0.2</v>
      </c>
      <c r="U58" s="551">
        <f t="shared" si="34"/>
        <v>0.2</v>
      </c>
      <c r="V58" s="551">
        <f t="shared" si="35"/>
        <v>0.2</v>
      </c>
      <c r="W58" s="551">
        <f t="shared" si="36"/>
        <v>0.2</v>
      </c>
      <c r="X58" s="551">
        <f t="shared" si="37"/>
        <v>0.2</v>
      </c>
      <c r="Y58" s="551">
        <f t="shared" si="38"/>
        <v>0</v>
      </c>
      <c r="Z58" s="560">
        <f t="shared" si="39"/>
        <v>0.2</v>
      </c>
      <c r="AA58" s="551">
        <f t="shared" si="40"/>
        <v>0.2</v>
      </c>
      <c r="AB58" s="551">
        <f t="shared" si="41"/>
        <v>0.2</v>
      </c>
      <c r="AC58" s="552">
        <f t="shared" si="42"/>
        <v>0</v>
      </c>
      <c r="AD58" s="551">
        <f t="shared" si="43"/>
        <v>0</v>
      </c>
      <c r="AE58" s="551">
        <f t="shared" si="44"/>
        <v>0</v>
      </c>
      <c r="AG58" s="549">
        <v>4.3</v>
      </c>
      <c r="AH58" s="553" t="s">
        <v>613</v>
      </c>
      <c r="AI58" s="550" t="s">
        <v>576</v>
      </c>
      <c r="AJ58" s="591">
        <v>0.2</v>
      </c>
      <c r="AK58" s="591">
        <v>0.2</v>
      </c>
      <c r="AL58" s="591">
        <v>0.2</v>
      </c>
      <c r="AM58" s="591">
        <v>0.2</v>
      </c>
      <c r="AN58" s="591">
        <v>0.2</v>
      </c>
      <c r="AO58" s="591">
        <v>0.2</v>
      </c>
      <c r="AP58" s="591"/>
      <c r="AQ58" s="592">
        <v>0.2</v>
      </c>
      <c r="AR58" s="591">
        <v>0.2</v>
      </c>
      <c r="AS58" s="556">
        <v>0.2</v>
      </c>
      <c r="AT58" s="557"/>
      <c r="AU58" s="556"/>
      <c r="AV58" s="556"/>
      <c r="AX58" s="549">
        <v>4.3</v>
      </c>
      <c r="AY58" s="553" t="s">
        <v>613</v>
      </c>
      <c r="AZ58" s="550" t="s">
        <v>576</v>
      </c>
      <c r="BA58" s="556">
        <v>0.2</v>
      </c>
      <c r="BB58" s="556">
        <v>0.2</v>
      </c>
      <c r="BC58" s="556">
        <v>0.2</v>
      </c>
      <c r="BD58" s="556">
        <v>0.2</v>
      </c>
      <c r="BE58" s="556">
        <v>0.2</v>
      </c>
      <c r="BF58" s="556">
        <v>0.2</v>
      </c>
      <c r="BG58" s="556"/>
      <c r="BH58" s="563">
        <v>0.2</v>
      </c>
      <c r="BI58" s="556">
        <v>0.2</v>
      </c>
      <c r="BJ58" s="556">
        <v>0.2</v>
      </c>
      <c r="BK58" s="557"/>
      <c r="BL58" s="556"/>
      <c r="BM58" s="556"/>
      <c r="BO58" s="549">
        <v>4.3</v>
      </c>
      <c r="BP58" s="553" t="s">
        <v>613</v>
      </c>
      <c r="BQ58" s="550" t="s">
        <v>576</v>
      </c>
      <c r="BR58" s="591">
        <v>0.2</v>
      </c>
      <c r="BS58" s="591">
        <v>0.2</v>
      </c>
      <c r="BT58" s="591">
        <v>0.2</v>
      </c>
      <c r="BU58" s="591">
        <v>0.2</v>
      </c>
      <c r="BV58" s="591">
        <v>0.2</v>
      </c>
      <c r="BW58" s="591">
        <v>0.2</v>
      </c>
      <c r="BX58" s="591"/>
      <c r="BY58" s="592">
        <v>0.2</v>
      </c>
      <c r="BZ58" s="591">
        <v>0.2</v>
      </c>
      <c r="CA58" s="591">
        <v>0.2</v>
      </c>
      <c r="CB58" s="593"/>
      <c r="CC58" s="591"/>
      <c r="CD58" s="591"/>
      <c r="CE58" s="695"/>
    </row>
    <row r="59" spans="1:84">
      <c r="B59" s="523" t="str">
        <f t="shared" si="45"/>
        <v>4.3.1</v>
      </c>
      <c r="C59" s="546" t="str">
        <f t="shared" si="26"/>
        <v>CO2の監視</v>
      </c>
      <c r="D59" s="536">
        <f>IF(I$58&gt;0,G59/I$58,0)</f>
        <v>0.5</v>
      </c>
      <c r="E59" s="548">
        <f>IF(J$58&gt;0,H59/J$58,0)</f>
        <v>0</v>
      </c>
      <c r="G59" s="548">
        <f t="shared" si="27"/>
        <v>0.5</v>
      </c>
      <c r="H59" s="548">
        <f t="shared" si="28"/>
        <v>0</v>
      </c>
      <c r="I59" s="548"/>
      <c r="J59" s="548"/>
      <c r="K59" s="548">
        <f>IF(スコア!M60=0,0,1)</f>
        <v>1</v>
      </c>
      <c r="L59" s="548">
        <f>IF(スコア!O60=0,0,1)</f>
        <v>0</v>
      </c>
      <c r="M59" s="548">
        <f t="shared" si="29"/>
        <v>0.5</v>
      </c>
      <c r="N59" s="548">
        <f t="shared" si="30"/>
        <v>0</v>
      </c>
      <c r="P59" s="549" t="str">
        <f t="shared" si="6"/>
        <v>4.3.1</v>
      </c>
      <c r="Q59" s="549" t="str">
        <f t="shared" si="7"/>
        <v xml:space="preserve"> Q1 4.3</v>
      </c>
      <c r="R59" s="550" t="str">
        <f t="shared" si="31"/>
        <v>CO2の監視</v>
      </c>
      <c r="S59" s="551">
        <f t="shared" si="32"/>
        <v>0.5</v>
      </c>
      <c r="T59" s="551">
        <f t="shared" si="33"/>
        <v>0.5</v>
      </c>
      <c r="U59" s="551">
        <f t="shared" si="34"/>
        <v>0.5</v>
      </c>
      <c r="V59" s="551">
        <f t="shared" si="35"/>
        <v>0.5</v>
      </c>
      <c r="W59" s="551">
        <f t="shared" si="36"/>
        <v>0</v>
      </c>
      <c r="X59" s="551">
        <f t="shared" si="37"/>
        <v>0</v>
      </c>
      <c r="Y59" s="551">
        <f t="shared" si="38"/>
        <v>0</v>
      </c>
      <c r="Z59" s="560">
        <f t="shared" si="39"/>
        <v>0.5</v>
      </c>
      <c r="AA59" s="551">
        <f t="shared" si="40"/>
        <v>0.5</v>
      </c>
      <c r="AB59" s="551">
        <f t="shared" si="41"/>
        <v>0.5</v>
      </c>
      <c r="AC59" s="552">
        <f t="shared" si="42"/>
        <v>0</v>
      </c>
      <c r="AD59" s="551">
        <f t="shared" si="43"/>
        <v>0</v>
      </c>
      <c r="AE59" s="551">
        <f t="shared" si="44"/>
        <v>0</v>
      </c>
      <c r="AG59" s="549" t="s">
        <v>658</v>
      </c>
      <c r="AH59" s="553" t="s">
        <v>622</v>
      </c>
      <c r="AI59" s="554" t="s">
        <v>659</v>
      </c>
      <c r="AJ59" s="591">
        <v>0.5</v>
      </c>
      <c r="AK59" s="591">
        <v>0.5</v>
      </c>
      <c r="AL59" s="591">
        <v>0.5</v>
      </c>
      <c r="AM59" s="591">
        <v>0.5</v>
      </c>
      <c r="AN59" s="591"/>
      <c r="AO59" s="591"/>
      <c r="AP59" s="591"/>
      <c r="AQ59" s="592">
        <v>0.5</v>
      </c>
      <c r="AR59" s="591">
        <v>0.5</v>
      </c>
      <c r="AS59" s="556">
        <v>0.5</v>
      </c>
      <c r="AT59" s="557"/>
      <c r="AU59" s="556"/>
      <c r="AV59" s="556"/>
      <c r="AX59" s="549" t="s">
        <v>658</v>
      </c>
      <c r="AY59" s="553" t="s">
        <v>622</v>
      </c>
      <c r="AZ59" s="554" t="s">
        <v>659</v>
      </c>
      <c r="BA59" s="556">
        <v>0.5</v>
      </c>
      <c r="BB59" s="556">
        <v>0.5</v>
      </c>
      <c r="BC59" s="556">
        <v>0.5</v>
      </c>
      <c r="BD59" s="556">
        <v>0.5</v>
      </c>
      <c r="BE59" s="556"/>
      <c r="BF59" s="556"/>
      <c r="BG59" s="556"/>
      <c r="BH59" s="563">
        <v>0.5</v>
      </c>
      <c r="BI59" s="556">
        <v>0.5</v>
      </c>
      <c r="BJ59" s="556">
        <v>0.5</v>
      </c>
      <c r="BK59" s="557"/>
      <c r="BL59" s="556"/>
      <c r="BM59" s="556"/>
      <c r="BO59" s="549" t="s">
        <v>658</v>
      </c>
      <c r="BP59" s="553" t="s">
        <v>622</v>
      </c>
      <c r="BQ59" s="554" t="s">
        <v>659</v>
      </c>
      <c r="BR59" s="591">
        <v>0.5</v>
      </c>
      <c r="BS59" s="591">
        <v>0.5</v>
      </c>
      <c r="BT59" s="591">
        <v>0.5</v>
      </c>
      <c r="BU59" s="591">
        <v>0.5</v>
      </c>
      <c r="BV59" s="591"/>
      <c r="BW59" s="591"/>
      <c r="BX59" s="591"/>
      <c r="BY59" s="592">
        <v>0.5</v>
      </c>
      <c r="BZ59" s="591">
        <v>0.5</v>
      </c>
      <c r="CA59" s="591">
        <v>0.5</v>
      </c>
      <c r="CB59" s="593"/>
      <c r="CC59" s="591"/>
      <c r="CD59" s="591"/>
      <c r="CE59" s="695"/>
    </row>
    <row r="60" spans="1:84">
      <c r="B60" s="523" t="str">
        <f t="shared" si="45"/>
        <v>4.3.2</v>
      </c>
      <c r="C60" s="546" t="str">
        <f t="shared" si="26"/>
        <v>喫煙の制御</v>
      </c>
      <c r="D60" s="536">
        <f>IF(I$58&gt;0,G60/I$58,0)</f>
        <v>0.5</v>
      </c>
      <c r="E60" s="548">
        <f>IF(J$58&gt;0,H60/J$58,0)</f>
        <v>0</v>
      </c>
      <c r="G60" s="548">
        <f t="shared" si="27"/>
        <v>0.5</v>
      </c>
      <c r="H60" s="548">
        <f t="shared" si="28"/>
        <v>0</v>
      </c>
      <c r="I60" s="548"/>
      <c r="J60" s="548"/>
      <c r="K60" s="548">
        <f>IF(スコア!M61=0,0,1)</f>
        <v>1</v>
      </c>
      <c r="L60" s="548">
        <f>IF(スコア!O61=0,0,1)</f>
        <v>0</v>
      </c>
      <c r="M60" s="548">
        <f t="shared" si="29"/>
        <v>0.5</v>
      </c>
      <c r="N60" s="548">
        <f t="shared" si="30"/>
        <v>0</v>
      </c>
      <c r="P60" s="549" t="str">
        <f t="shared" si="6"/>
        <v>4.3.2</v>
      </c>
      <c r="Q60" s="549" t="str">
        <f t="shared" si="7"/>
        <v xml:space="preserve"> Q1 4.3</v>
      </c>
      <c r="R60" s="550" t="str">
        <f t="shared" si="31"/>
        <v>喫煙の制御</v>
      </c>
      <c r="S60" s="551">
        <f t="shared" si="32"/>
        <v>0.5</v>
      </c>
      <c r="T60" s="551">
        <f t="shared" si="33"/>
        <v>0.5</v>
      </c>
      <c r="U60" s="551">
        <f t="shared" si="34"/>
        <v>0.5</v>
      </c>
      <c r="V60" s="551">
        <f t="shared" si="35"/>
        <v>0.5</v>
      </c>
      <c r="W60" s="551">
        <f t="shared" si="36"/>
        <v>1</v>
      </c>
      <c r="X60" s="551">
        <f t="shared" si="37"/>
        <v>1</v>
      </c>
      <c r="Y60" s="551">
        <f t="shared" si="38"/>
        <v>0</v>
      </c>
      <c r="Z60" s="560">
        <f t="shared" si="39"/>
        <v>0.5</v>
      </c>
      <c r="AA60" s="551">
        <f t="shared" si="40"/>
        <v>0.5</v>
      </c>
      <c r="AB60" s="551">
        <f t="shared" si="41"/>
        <v>0.5</v>
      </c>
      <c r="AC60" s="552">
        <f t="shared" si="42"/>
        <v>0</v>
      </c>
      <c r="AD60" s="551">
        <f t="shared" si="43"/>
        <v>0</v>
      </c>
      <c r="AE60" s="551">
        <f t="shared" si="44"/>
        <v>0</v>
      </c>
      <c r="AG60" s="549" t="s">
        <v>660</v>
      </c>
      <c r="AH60" s="553" t="s">
        <v>622</v>
      </c>
      <c r="AI60" s="554" t="s">
        <v>661</v>
      </c>
      <c r="AJ60" s="591">
        <v>0.5</v>
      </c>
      <c r="AK60" s="591">
        <v>0.5</v>
      </c>
      <c r="AL60" s="591">
        <v>0.5</v>
      </c>
      <c r="AM60" s="591">
        <v>0.5</v>
      </c>
      <c r="AN60" s="591">
        <v>1</v>
      </c>
      <c r="AO60" s="591">
        <v>1</v>
      </c>
      <c r="AP60" s="591"/>
      <c r="AQ60" s="592">
        <v>0.5</v>
      </c>
      <c r="AR60" s="591">
        <v>0.5</v>
      </c>
      <c r="AS60" s="556">
        <v>0.5</v>
      </c>
      <c r="AT60" s="557"/>
      <c r="AU60" s="556"/>
      <c r="AV60" s="556"/>
      <c r="AX60" s="549" t="s">
        <v>660</v>
      </c>
      <c r="AY60" s="553" t="s">
        <v>622</v>
      </c>
      <c r="AZ60" s="554" t="s">
        <v>661</v>
      </c>
      <c r="BA60" s="556">
        <v>0.5</v>
      </c>
      <c r="BB60" s="556">
        <v>0.5</v>
      </c>
      <c r="BC60" s="556">
        <v>0.5</v>
      </c>
      <c r="BD60" s="556">
        <v>0.5</v>
      </c>
      <c r="BE60" s="556">
        <v>1</v>
      </c>
      <c r="BF60" s="556">
        <v>1</v>
      </c>
      <c r="BG60" s="556"/>
      <c r="BH60" s="563">
        <v>0.5</v>
      </c>
      <c r="BI60" s="556">
        <v>0.5</v>
      </c>
      <c r="BJ60" s="556">
        <v>0.5</v>
      </c>
      <c r="BK60" s="557"/>
      <c r="BL60" s="556"/>
      <c r="BM60" s="556"/>
      <c r="BO60" s="549" t="s">
        <v>660</v>
      </c>
      <c r="BP60" s="553" t="s">
        <v>622</v>
      </c>
      <c r="BQ60" s="554" t="s">
        <v>661</v>
      </c>
      <c r="BR60" s="591">
        <v>0.5</v>
      </c>
      <c r="BS60" s="591">
        <v>0.5</v>
      </c>
      <c r="BT60" s="591">
        <v>0.5</v>
      </c>
      <c r="BU60" s="591">
        <v>0.5</v>
      </c>
      <c r="BV60" s="591">
        <v>1</v>
      </c>
      <c r="BW60" s="591">
        <v>1</v>
      </c>
      <c r="BX60" s="591"/>
      <c r="BY60" s="592">
        <v>0.5</v>
      </c>
      <c r="BZ60" s="591">
        <v>0.5</v>
      </c>
      <c r="CA60" s="591">
        <v>0.5</v>
      </c>
      <c r="CB60" s="593"/>
      <c r="CC60" s="591"/>
      <c r="CD60" s="591"/>
      <c r="CE60" s="695"/>
    </row>
    <row r="61" spans="1:84" s="452" customFormat="1">
      <c r="A61"/>
      <c r="B61" s="523" t="str">
        <f t="shared" si="45"/>
        <v>Q2</v>
      </c>
      <c r="C61" s="527" t="str">
        <f t="shared" si="26"/>
        <v>サービス性能</v>
      </c>
      <c r="D61" s="525">
        <f>IF(I$8=0,0,G61/I$8)</f>
        <v>0.3</v>
      </c>
      <c r="E61" s="526">
        <f>IF(J$8=0,0,H61/J$8)</f>
        <v>0</v>
      </c>
      <c r="F61"/>
      <c r="G61" s="526">
        <f t="shared" si="27"/>
        <v>0.3</v>
      </c>
      <c r="H61" s="526">
        <f t="shared" si="28"/>
        <v>0</v>
      </c>
      <c r="I61" s="526">
        <f>G62+G75+G97</f>
        <v>1</v>
      </c>
      <c r="J61" s="526">
        <f>H62+H75+H97</f>
        <v>0</v>
      </c>
      <c r="K61" s="526">
        <f>IF(スコア!Q62=0,0,1)</f>
        <v>1</v>
      </c>
      <c r="L61" s="526">
        <f>IF(スコア!O62=0,0,1)</f>
        <v>0</v>
      </c>
      <c r="M61" s="526">
        <f t="shared" si="29"/>
        <v>0.3</v>
      </c>
      <c r="N61" s="526">
        <f t="shared" si="30"/>
        <v>0</v>
      </c>
      <c r="O61"/>
      <c r="P61" s="523" t="str">
        <f t="shared" si="6"/>
        <v>Q2</v>
      </c>
      <c r="Q61" s="523" t="str">
        <f t="shared" si="7"/>
        <v xml:space="preserve"> Q</v>
      </c>
      <c r="R61" s="527" t="str">
        <f t="shared" si="31"/>
        <v>サービス性能</v>
      </c>
      <c r="S61" s="528">
        <f t="shared" si="32"/>
        <v>0.3</v>
      </c>
      <c r="T61" s="528">
        <f t="shared" si="33"/>
        <v>0.3</v>
      </c>
      <c r="U61" s="528">
        <f t="shared" si="34"/>
        <v>0.3</v>
      </c>
      <c r="V61" s="528">
        <f t="shared" si="35"/>
        <v>0.3</v>
      </c>
      <c r="W61" s="528">
        <f t="shared" si="36"/>
        <v>0.3</v>
      </c>
      <c r="X61" s="528">
        <f t="shared" si="37"/>
        <v>0.3</v>
      </c>
      <c r="Y61" s="528">
        <f t="shared" si="38"/>
        <v>0.3</v>
      </c>
      <c r="Z61" s="528">
        <f t="shared" si="39"/>
        <v>0.3</v>
      </c>
      <c r="AA61" s="528">
        <f t="shared" si="40"/>
        <v>0.3</v>
      </c>
      <c r="AB61" s="528">
        <f t="shared" si="41"/>
        <v>0.3</v>
      </c>
      <c r="AC61" s="529">
        <f t="shared" si="42"/>
        <v>0</v>
      </c>
      <c r="AD61" s="528">
        <f t="shared" si="43"/>
        <v>0</v>
      </c>
      <c r="AE61" s="528">
        <f t="shared" si="44"/>
        <v>0</v>
      </c>
      <c r="AF61"/>
      <c r="AG61" s="523" t="s">
        <v>662</v>
      </c>
      <c r="AH61" s="530" t="s">
        <v>207</v>
      </c>
      <c r="AI61" s="527" t="s">
        <v>663</v>
      </c>
      <c r="AJ61" s="528">
        <v>0.3</v>
      </c>
      <c r="AK61" s="528">
        <v>0.3</v>
      </c>
      <c r="AL61" s="528">
        <v>0.3</v>
      </c>
      <c r="AM61" s="528">
        <v>0.3</v>
      </c>
      <c r="AN61" s="528">
        <v>0.3</v>
      </c>
      <c r="AO61" s="528">
        <v>0.3</v>
      </c>
      <c r="AP61" s="528">
        <v>0.3</v>
      </c>
      <c r="AQ61" s="528">
        <v>0.3</v>
      </c>
      <c r="AR61" s="528">
        <v>0.3</v>
      </c>
      <c r="AS61" s="531">
        <v>0.3</v>
      </c>
      <c r="AT61" s="532">
        <v>0</v>
      </c>
      <c r="AU61" s="531">
        <v>0</v>
      </c>
      <c r="AV61" s="531">
        <v>0</v>
      </c>
      <c r="AW61"/>
      <c r="AX61" s="523" t="s">
        <v>662</v>
      </c>
      <c r="AY61" s="530" t="s">
        <v>207</v>
      </c>
      <c r="AZ61" s="527" t="s">
        <v>663</v>
      </c>
      <c r="BA61" s="531">
        <v>0.3</v>
      </c>
      <c r="BB61" s="531">
        <v>0.3</v>
      </c>
      <c r="BC61" s="531">
        <v>0.3</v>
      </c>
      <c r="BD61" s="531">
        <v>0.3</v>
      </c>
      <c r="BE61" s="531">
        <v>0.3</v>
      </c>
      <c r="BF61" s="531">
        <v>0.3</v>
      </c>
      <c r="BG61" s="531">
        <v>0.3</v>
      </c>
      <c r="BH61" s="531">
        <v>0.3</v>
      </c>
      <c r="BI61" s="531">
        <v>0.3</v>
      </c>
      <c r="BJ61" s="531">
        <v>0.3</v>
      </c>
      <c r="BK61" s="532"/>
      <c r="BL61" s="531"/>
      <c r="BM61" s="531"/>
      <c r="BN61"/>
      <c r="BO61" s="523" t="s">
        <v>662</v>
      </c>
      <c r="BP61" s="530" t="s">
        <v>207</v>
      </c>
      <c r="BQ61" s="527" t="s">
        <v>663</v>
      </c>
      <c r="BR61" s="531">
        <v>0.3</v>
      </c>
      <c r="BS61" s="531">
        <v>0.3</v>
      </c>
      <c r="BT61" s="531">
        <v>0.3</v>
      </c>
      <c r="BU61" s="531">
        <v>0.3</v>
      </c>
      <c r="BV61" s="531">
        <v>0.3</v>
      </c>
      <c r="BW61" s="531">
        <v>0.3</v>
      </c>
      <c r="BX61" s="531">
        <v>0.3</v>
      </c>
      <c r="BY61" s="531">
        <v>0.3</v>
      </c>
      <c r="BZ61" s="531">
        <v>0.3</v>
      </c>
      <c r="CA61" s="531">
        <v>0.3</v>
      </c>
      <c r="CB61" s="532"/>
      <c r="CC61" s="531"/>
      <c r="CD61" s="531"/>
      <c r="CE61" s="692"/>
      <c r="CF61"/>
    </row>
    <row r="62" spans="1:84" s="452" customFormat="1">
      <c r="A62"/>
      <c r="B62" s="523">
        <f t="shared" si="45"/>
        <v>1</v>
      </c>
      <c r="C62" s="538" t="str">
        <f t="shared" si="26"/>
        <v>機能性</v>
      </c>
      <c r="D62" s="534">
        <f>IF(I$61=0,0,G62/I$61)</f>
        <v>0.4</v>
      </c>
      <c r="E62" s="535">
        <f>IF(J$61=0,0,H62/J$61)</f>
        <v>0</v>
      </c>
      <c r="F62"/>
      <c r="G62" s="535">
        <f t="shared" si="27"/>
        <v>0.4</v>
      </c>
      <c r="H62" s="535">
        <f t="shared" si="28"/>
        <v>0</v>
      </c>
      <c r="I62" s="535">
        <f>G63+G67+G71</f>
        <v>1</v>
      </c>
      <c r="J62" s="535">
        <f>H63+H67+H71</f>
        <v>0</v>
      </c>
      <c r="K62" s="535">
        <f>IF(L62&gt;0,1,IF(スコア!M63=0,0,1))</f>
        <v>1</v>
      </c>
      <c r="L62" s="535">
        <f>IF(スコア!O63=0,0,1)</f>
        <v>0</v>
      </c>
      <c r="M62" s="535">
        <f t="shared" si="29"/>
        <v>0.4</v>
      </c>
      <c r="N62" s="535">
        <f t="shared" si="30"/>
        <v>0</v>
      </c>
      <c r="O62"/>
      <c r="P62" s="537">
        <f t="shared" si="6"/>
        <v>1</v>
      </c>
      <c r="Q62" s="537" t="str">
        <f t="shared" si="7"/>
        <v xml:space="preserve"> Q2</v>
      </c>
      <c r="R62" s="538" t="str">
        <f t="shared" si="31"/>
        <v>機能性</v>
      </c>
      <c r="S62" s="596">
        <f t="shared" si="32"/>
        <v>0.4</v>
      </c>
      <c r="T62" s="596">
        <f t="shared" si="33"/>
        <v>0.4</v>
      </c>
      <c r="U62" s="596">
        <f t="shared" si="34"/>
        <v>0.4</v>
      </c>
      <c r="V62" s="596">
        <f t="shared" si="35"/>
        <v>0.4</v>
      </c>
      <c r="W62" s="596">
        <f t="shared" si="36"/>
        <v>0.4</v>
      </c>
      <c r="X62" s="596">
        <f t="shared" si="37"/>
        <v>0.4</v>
      </c>
      <c r="Y62" s="596">
        <f t="shared" si="38"/>
        <v>0.4</v>
      </c>
      <c r="Z62" s="565">
        <f t="shared" si="39"/>
        <v>0.4</v>
      </c>
      <c r="AA62" s="763">
        <f>IF(Q3="coCASB",0,IF($P$3=1,BI62,IF($P$3=2,BZ62,AR62)))</f>
        <v>0.4</v>
      </c>
      <c r="AB62" s="596">
        <f t="shared" si="41"/>
        <v>0.4</v>
      </c>
      <c r="AC62" s="597">
        <f t="shared" si="42"/>
        <v>0</v>
      </c>
      <c r="AD62" s="596">
        <f t="shared" si="43"/>
        <v>0</v>
      </c>
      <c r="AE62" s="596">
        <f t="shared" si="44"/>
        <v>0</v>
      </c>
      <c r="AF62"/>
      <c r="AG62" s="537">
        <v>1</v>
      </c>
      <c r="AH62" s="542" t="s">
        <v>623</v>
      </c>
      <c r="AI62" s="538" t="s">
        <v>624</v>
      </c>
      <c r="AJ62" s="596">
        <v>0.4</v>
      </c>
      <c r="AK62" s="596">
        <v>0.4</v>
      </c>
      <c r="AL62" s="596">
        <v>0.4</v>
      </c>
      <c r="AM62" s="596">
        <v>0.4</v>
      </c>
      <c r="AN62" s="596">
        <v>0.4</v>
      </c>
      <c r="AO62" s="596">
        <v>0.4</v>
      </c>
      <c r="AP62" s="596">
        <v>0.4</v>
      </c>
      <c r="AQ62" s="565">
        <v>0.4</v>
      </c>
      <c r="AR62" s="596">
        <v>0.4</v>
      </c>
      <c r="AS62" s="598">
        <v>0.4</v>
      </c>
      <c r="AT62" s="599"/>
      <c r="AU62" s="598"/>
      <c r="AV62" s="598"/>
      <c r="AW62"/>
      <c r="AX62" s="537">
        <v>1</v>
      </c>
      <c r="AY62" s="542" t="s">
        <v>623</v>
      </c>
      <c r="AZ62" s="538" t="s">
        <v>624</v>
      </c>
      <c r="BA62" s="598">
        <v>0.4</v>
      </c>
      <c r="BB62" s="598">
        <v>0.4</v>
      </c>
      <c r="BC62" s="598">
        <v>0.4</v>
      </c>
      <c r="BD62" s="598">
        <v>0.4</v>
      </c>
      <c r="BE62" s="598">
        <v>0.4</v>
      </c>
      <c r="BF62" s="598">
        <v>0.4</v>
      </c>
      <c r="BG62" s="598">
        <v>0.4</v>
      </c>
      <c r="BH62" s="600">
        <v>0.4</v>
      </c>
      <c r="BI62" s="598">
        <v>0.4</v>
      </c>
      <c r="BJ62" s="598">
        <v>0.4</v>
      </c>
      <c r="BK62" s="599"/>
      <c r="BL62" s="598"/>
      <c r="BM62" s="598"/>
      <c r="BN62"/>
      <c r="BO62" s="537">
        <v>1</v>
      </c>
      <c r="BP62" s="542" t="s">
        <v>623</v>
      </c>
      <c r="BQ62" s="538" t="s">
        <v>624</v>
      </c>
      <c r="BR62" s="598">
        <v>0.4</v>
      </c>
      <c r="BS62" s="598">
        <v>0.4</v>
      </c>
      <c r="BT62" s="598">
        <v>0.4</v>
      </c>
      <c r="BU62" s="598">
        <v>0.4</v>
      </c>
      <c r="BV62" s="598">
        <v>0.4</v>
      </c>
      <c r="BW62" s="598">
        <v>0.4</v>
      </c>
      <c r="BX62" s="598">
        <v>0.4</v>
      </c>
      <c r="BY62" s="600">
        <v>0.4</v>
      </c>
      <c r="BZ62" s="598">
        <v>0.4</v>
      </c>
      <c r="CA62" s="598">
        <v>0.4</v>
      </c>
      <c r="CB62" s="599"/>
      <c r="CC62" s="598"/>
      <c r="CD62" s="598"/>
      <c r="CE62" s="692"/>
      <c r="CF62"/>
    </row>
    <row r="63" spans="1:84">
      <c r="B63" s="523">
        <f t="shared" si="45"/>
        <v>1.1000000000000001</v>
      </c>
      <c r="C63" s="546" t="str">
        <f t="shared" si="26"/>
        <v>機能性・使いやすさ</v>
      </c>
      <c r="D63" s="547">
        <f>IF(I$62=0,0,G63/I$62)</f>
        <v>0.4</v>
      </c>
      <c r="E63" s="548">
        <f>IF(J$62=0,0,H63/J$62)</f>
        <v>0</v>
      </c>
      <c r="G63" s="548">
        <f t="shared" si="27"/>
        <v>0.4</v>
      </c>
      <c r="H63" s="548">
        <f t="shared" si="28"/>
        <v>0</v>
      </c>
      <c r="I63" s="548">
        <f>SUM(G64:G66)</f>
        <v>1</v>
      </c>
      <c r="J63" s="548">
        <f>SUM(H64:H66)</f>
        <v>0</v>
      </c>
      <c r="K63" s="548">
        <f>IF(スコア!M64=0,0,1)</f>
        <v>1</v>
      </c>
      <c r="L63" s="548">
        <f>IF(スコア!O64=0,0,1)</f>
        <v>0</v>
      </c>
      <c r="M63" s="548">
        <f t="shared" si="29"/>
        <v>0.4</v>
      </c>
      <c r="N63" s="548">
        <f t="shared" si="30"/>
        <v>0</v>
      </c>
      <c r="P63" s="549">
        <f t="shared" si="6"/>
        <v>1.1000000000000001</v>
      </c>
      <c r="Q63" s="549" t="str">
        <f t="shared" si="7"/>
        <v xml:space="preserve"> Q2 1</v>
      </c>
      <c r="R63" s="550" t="str">
        <f t="shared" si="31"/>
        <v>機能性・使いやすさ</v>
      </c>
      <c r="S63" s="551">
        <f t="shared" si="32"/>
        <v>0.4</v>
      </c>
      <c r="T63" s="551">
        <f t="shared" si="33"/>
        <v>0.4</v>
      </c>
      <c r="U63" s="551">
        <f t="shared" si="34"/>
        <v>0.4</v>
      </c>
      <c r="V63" s="551">
        <f t="shared" si="35"/>
        <v>0.4</v>
      </c>
      <c r="W63" s="551">
        <f t="shared" si="36"/>
        <v>0.4</v>
      </c>
      <c r="X63" s="551">
        <f t="shared" si="37"/>
        <v>0.4</v>
      </c>
      <c r="Y63" s="551">
        <f t="shared" si="38"/>
        <v>0.4</v>
      </c>
      <c r="Z63" s="569">
        <f t="shared" si="39"/>
        <v>0.4</v>
      </c>
      <c r="AA63" s="551">
        <f t="shared" si="40"/>
        <v>0.4</v>
      </c>
      <c r="AB63" s="551">
        <f t="shared" si="41"/>
        <v>0.4</v>
      </c>
      <c r="AC63" s="552">
        <f t="shared" si="42"/>
        <v>0.6</v>
      </c>
      <c r="AD63" s="551">
        <f t="shared" si="43"/>
        <v>0.6</v>
      </c>
      <c r="AE63" s="551">
        <f t="shared" si="44"/>
        <v>0.6</v>
      </c>
      <c r="AG63" s="549">
        <v>1.1000000000000001</v>
      </c>
      <c r="AH63" s="553" t="s">
        <v>625</v>
      </c>
      <c r="AI63" s="554" t="s">
        <v>626</v>
      </c>
      <c r="AJ63" s="551">
        <v>0.4</v>
      </c>
      <c r="AK63" s="551">
        <v>0.4</v>
      </c>
      <c r="AL63" s="551">
        <v>0.4</v>
      </c>
      <c r="AM63" s="555">
        <v>0.4</v>
      </c>
      <c r="AN63" s="555">
        <v>0.4</v>
      </c>
      <c r="AO63" s="551">
        <v>0.4</v>
      </c>
      <c r="AP63" s="555">
        <v>0.4</v>
      </c>
      <c r="AQ63" s="551">
        <v>0.4</v>
      </c>
      <c r="AR63" s="555">
        <v>0.4</v>
      </c>
      <c r="AS63" s="556">
        <v>0.4</v>
      </c>
      <c r="AT63" s="556">
        <v>0.6</v>
      </c>
      <c r="AU63" s="556">
        <v>0.6</v>
      </c>
      <c r="AV63" s="556">
        <v>0.6</v>
      </c>
      <c r="AX63" s="549">
        <v>1.1000000000000001</v>
      </c>
      <c r="AY63" s="553" t="s">
        <v>625</v>
      </c>
      <c r="AZ63" s="554" t="s">
        <v>626</v>
      </c>
      <c r="BA63" s="556">
        <v>0.4</v>
      </c>
      <c r="BB63" s="556">
        <v>0.4</v>
      </c>
      <c r="BC63" s="556">
        <v>0.4</v>
      </c>
      <c r="BD63" s="556">
        <v>0.4</v>
      </c>
      <c r="BE63" s="556">
        <v>0.4</v>
      </c>
      <c r="BF63" s="556">
        <v>0.4</v>
      </c>
      <c r="BG63" s="556">
        <v>0.4</v>
      </c>
      <c r="BH63" s="563">
        <v>0.4</v>
      </c>
      <c r="BI63" s="556">
        <v>0.4</v>
      </c>
      <c r="BJ63" s="556">
        <v>0.4</v>
      </c>
      <c r="BK63" s="556">
        <v>0.6</v>
      </c>
      <c r="BL63" s="556">
        <v>0.6</v>
      </c>
      <c r="BM63" s="556">
        <v>0.6</v>
      </c>
      <c r="BO63" s="549">
        <v>1.1000000000000001</v>
      </c>
      <c r="BP63" s="553" t="s">
        <v>625</v>
      </c>
      <c r="BQ63" s="554" t="s">
        <v>626</v>
      </c>
      <c r="BR63" s="556">
        <v>0.4</v>
      </c>
      <c r="BS63" s="556">
        <v>0.4</v>
      </c>
      <c r="BT63" s="556">
        <v>0.4</v>
      </c>
      <c r="BU63" s="556">
        <v>0.4</v>
      </c>
      <c r="BV63" s="556">
        <v>0.4</v>
      </c>
      <c r="BW63" s="556">
        <v>0.4</v>
      </c>
      <c r="BX63" s="556">
        <v>0.4</v>
      </c>
      <c r="BY63" s="563">
        <v>0.4</v>
      </c>
      <c r="BZ63" s="556">
        <v>0.4</v>
      </c>
      <c r="CA63" s="556">
        <v>0.4</v>
      </c>
      <c r="CB63" s="556">
        <v>0.6</v>
      </c>
      <c r="CC63" s="556">
        <v>0.6</v>
      </c>
      <c r="CD63" s="556">
        <v>0.6</v>
      </c>
      <c r="CE63" s="694"/>
    </row>
    <row r="64" spans="1:84">
      <c r="B64" s="523" t="str">
        <f t="shared" si="45"/>
        <v>1.1.1</v>
      </c>
      <c r="C64" s="546" t="str">
        <f t="shared" si="26"/>
        <v>広さ・収納性</v>
      </c>
      <c r="D64" s="536">
        <f t="shared" ref="D64:E66" si="48">IF(I$63&gt;0,G64/I$63,0)</f>
        <v>0.33333333333333331</v>
      </c>
      <c r="E64" s="548">
        <f t="shared" si="48"/>
        <v>0</v>
      </c>
      <c r="G64" s="548">
        <f t="shared" si="27"/>
        <v>0.33333333333333331</v>
      </c>
      <c r="H64" s="548">
        <f t="shared" si="28"/>
        <v>0</v>
      </c>
      <c r="I64" s="548"/>
      <c r="J64" s="548"/>
      <c r="K64" s="548">
        <f>IF(スコア!M65=0,0,1)</f>
        <v>1</v>
      </c>
      <c r="L64" s="548">
        <f>IF(スコア!O65=0,0,1)</f>
        <v>1</v>
      </c>
      <c r="M64" s="548">
        <f t="shared" si="29"/>
        <v>0.33333333333333331</v>
      </c>
      <c r="N64" s="548">
        <f t="shared" si="30"/>
        <v>0</v>
      </c>
      <c r="P64" s="549" t="str">
        <f t="shared" si="6"/>
        <v>1.1.1</v>
      </c>
      <c r="Q64" s="549" t="str">
        <f t="shared" si="7"/>
        <v xml:space="preserve"> Q2 1.1</v>
      </c>
      <c r="R64" s="550" t="str">
        <f t="shared" si="31"/>
        <v>広さ・収納性</v>
      </c>
      <c r="S64" s="551">
        <f t="shared" si="32"/>
        <v>0.33333333333333331</v>
      </c>
      <c r="T64" s="551">
        <f t="shared" si="33"/>
        <v>0</v>
      </c>
      <c r="U64" s="551">
        <f t="shared" si="34"/>
        <v>0</v>
      </c>
      <c r="V64" s="551">
        <f t="shared" si="35"/>
        <v>0</v>
      </c>
      <c r="W64" s="551">
        <f t="shared" si="36"/>
        <v>0</v>
      </c>
      <c r="X64" s="551">
        <f t="shared" si="37"/>
        <v>0</v>
      </c>
      <c r="Y64" s="551">
        <f t="shared" si="38"/>
        <v>0</v>
      </c>
      <c r="Z64" s="569">
        <f t="shared" si="39"/>
        <v>0</v>
      </c>
      <c r="AA64" s="551">
        <f t="shared" si="40"/>
        <v>0.33333333333333331</v>
      </c>
      <c r="AB64" s="551">
        <f t="shared" si="41"/>
        <v>0</v>
      </c>
      <c r="AC64" s="552">
        <f t="shared" si="42"/>
        <v>1</v>
      </c>
      <c r="AD64" s="551">
        <f t="shared" si="43"/>
        <v>0.5</v>
      </c>
      <c r="AE64" s="551">
        <f t="shared" si="44"/>
        <v>0</v>
      </c>
      <c r="AG64" s="549" t="s">
        <v>664</v>
      </c>
      <c r="AH64" s="553" t="s">
        <v>627</v>
      </c>
      <c r="AI64" s="554" t="s">
        <v>628</v>
      </c>
      <c r="AJ64" s="594">
        <v>0.33333333333333331</v>
      </c>
      <c r="AK64" s="551"/>
      <c r="AL64" s="551"/>
      <c r="AM64" s="551"/>
      <c r="AN64" s="551"/>
      <c r="AO64" s="551"/>
      <c r="AP64" s="551"/>
      <c r="AQ64" s="569"/>
      <c r="AR64" s="594">
        <v>0.33333333333333331</v>
      </c>
      <c r="AS64" s="573">
        <v>0.5</v>
      </c>
      <c r="AT64" s="557">
        <v>1</v>
      </c>
      <c r="AU64" s="556">
        <v>0.5</v>
      </c>
      <c r="AV64" s="556"/>
      <c r="AX64" s="549" t="s">
        <v>664</v>
      </c>
      <c r="AY64" s="553" t="s">
        <v>627</v>
      </c>
      <c r="AZ64" s="554" t="s">
        <v>628</v>
      </c>
      <c r="BA64" s="556">
        <v>0.33333333333333331</v>
      </c>
      <c r="BB64" s="556"/>
      <c r="BC64" s="556"/>
      <c r="BD64" s="556"/>
      <c r="BE64" s="556"/>
      <c r="BF64" s="556"/>
      <c r="BG64" s="556"/>
      <c r="BH64" s="563"/>
      <c r="BI64" s="556">
        <v>0.33333333333333331</v>
      </c>
      <c r="BJ64" s="556">
        <v>0.5</v>
      </c>
      <c r="BK64" s="557">
        <v>1</v>
      </c>
      <c r="BL64" s="556">
        <v>0.5</v>
      </c>
      <c r="BM64" s="556"/>
      <c r="BO64" s="549" t="s">
        <v>664</v>
      </c>
      <c r="BP64" s="553" t="s">
        <v>627</v>
      </c>
      <c r="BQ64" s="554" t="s">
        <v>628</v>
      </c>
      <c r="BR64" s="556">
        <v>0.33333333333333331</v>
      </c>
      <c r="BS64" s="556"/>
      <c r="BT64" s="556"/>
      <c r="BU64" s="556"/>
      <c r="BV64" s="556"/>
      <c r="BW64" s="556"/>
      <c r="BX64" s="556"/>
      <c r="BY64" s="563"/>
      <c r="BZ64" s="556">
        <v>0.33333333333333331</v>
      </c>
      <c r="CA64" s="556"/>
      <c r="CB64" s="557">
        <v>1</v>
      </c>
      <c r="CC64" s="556">
        <v>0.5</v>
      </c>
      <c r="CD64" s="556"/>
      <c r="CE64" s="694"/>
    </row>
    <row r="65" spans="1:84">
      <c r="B65" s="523" t="str">
        <f t="shared" si="45"/>
        <v>1.1.2</v>
      </c>
      <c r="C65" s="546" t="str">
        <f t="shared" si="26"/>
        <v>高度情報通信設備対応</v>
      </c>
      <c r="D65" s="536">
        <f t="shared" si="48"/>
        <v>0.33333333333333331</v>
      </c>
      <c r="E65" s="548">
        <f t="shared" si="48"/>
        <v>0</v>
      </c>
      <c r="G65" s="548">
        <f t="shared" si="27"/>
        <v>0.33333333333333331</v>
      </c>
      <c r="H65" s="548">
        <f t="shared" si="28"/>
        <v>0</v>
      </c>
      <c r="I65" s="548"/>
      <c r="J65" s="548"/>
      <c r="K65" s="548">
        <f>IF(スコア!M66=0,0,1)</f>
        <v>1</v>
      </c>
      <c r="L65" s="548">
        <f>IF(スコア!O66=0,0,1)</f>
        <v>1</v>
      </c>
      <c r="M65" s="548">
        <f t="shared" si="29"/>
        <v>0.33333333333333331</v>
      </c>
      <c r="N65" s="548">
        <f t="shared" si="30"/>
        <v>0</v>
      </c>
      <c r="P65" s="549" t="str">
        <f t="shared" si="6"/>
        <v>1.1.2</v>
      </c>
      <c r="Q65" s="549" t="str">
        <f t="shared" si="7"/>
        <v xml:space="preserve"> Q2 1.1</v>
      </c>
      <c r="R65" s="550" t="str">
        <f t="shared" si="31"/>
        <v>高度情報通信設備対応</v>
      </c>
      <c r="S65" s="551">
        <f t="shared" si="32"/>
        <v>0.33333333333333331</v>
      </c>
      <c r="T65" s="551">
        <f t="shared" si="33"/>
        <v>0</v>
      </c>
      <c r="U65" s="551">
        <f t="shared" si="34"/>
        <v>0</v>
      </c>
      <c r="V65" s="551">
        <f t="shared" si="35"/>
        <v>0</v>
      </c>
      <c r="W65" s="551">
        <f t="shared" si="36"/>
        <v>0</v>
      </c>
      <c r="X65" s="551">
        <f t="shared" si="37"/>
        <v>0</v>
      </c>
      <c r="Y65" s="551">
        <f t="shared" si="38"/>
        <v>0</v>
      </c>
      <c r="Z65" s="569">
        <f t="shared" si="39"/>
        <v>0</v>
      </c>
      <c r="AA65" s="551">
        <f t="shared" si="40"/>
        <v>0.33333333333333331</v>
      </c>
      <c r="AB65" s="551">
        <f t="shared" si="41"/>
        <v>0</v>
      </c>
      <c r="AC65" s="552">
        <f t="shared" si="42"/>
        <v>0</v>
      </c>
      <c r="AD65" s="551">
        <f t="shared" si="43"/>
        <v>0.5</v>
      </c>
      <c r="AE65" s="551">
        <f t="shared" si="44"/>
        <v>1</v>
      </c>
      <c r="AG65" s="549" t="s">
        <v>665</v>
      </c>
      <c r="AH65" s="553" t="s">
        <v>627</v>
      </c>
      <c r="AI65" s="554" t="s">
        <v>666</v>
      </c>
      <c r="AJ65" s="594">
        <v>0.33333333333333331</v>
      </c>
      <c r="AK65" s="551"/>
      <c r="AL65" s="551"/>
      <c r="AM65" s="551"/>
      <c r="AN65" s="551"/>
      <c r="AO65" s="551"/>
      <c r="AP65" s="551"/>
      <c r="AQ65" s="569"/>
      <c r="AR65" s="594">
        <v>0.33333333333333331</v>
      </c>
      <c r="AS65" s="573"/>
      <c r="AT65" s="557"/>
      <c r="AU65" s="556">
        <v>0.5</v>
      </c>
      <c r="AV65" s="556">
        <v>1</v>
      </c>
      <c r="AX65" s="549" t="s">
        <v>665</v>
      </c>
      <c r="AY65" s="553" t="s">
        <v>627</v>
      </c>
      <c r="AZ65" s="554" t="s">
        <v>666</v>
      </c>
      <c r="BA65" s="556">
        <v>0.33333333333333331</v>
      </c>
      <c r="BB65" s="556"/>
      <c r="BC65" s="556"/>
      <c r="BD65" s="556"/>
      <c r="BE65" s="556"/>
      <c r="BF65" s="556"/>
      <c r="BG65" s="556"/>
      <c r="BH65" s="563"/>
      <c r="BI65" s="556">
        <v>0.33333333333333331</v>
      </c>
      <c r="BJ65" s="556"/>
      <c r="BK65" s="557"/>
      <c r="BL65" s="556">
        <v>0.5</v>
      </c>
      <c r="BM65" s="556">
        <v>1</v>
      </c>
      <c r="BO65" s="549" t="s">
        <v>665</v>
      </c>
      <c r="BP65" s="553" t="s">
        <v>627</v>
      </c>
      <c r="BQ65" s="554" t="s">
        <v>666</v>
      </c>
      <c r="BR65" s="556">
        <v>0.33333333333333331</v>
      </c>
      <c r="BS65" s="556"/>
      <c r="BT65" s="556"/>
      <c r="BU65" s="556"/>
      <c r="BV65" s="556"/>
      <c r="BW65" s="556"/>
      <c r="BX65" s="556"/>
      <c r="BY65" s="563"/>
      <c r="BZ65" s="556">
        <v>0.33333333333333331</v>
      </c>
      <c r="CA65" s="556"/>
      <c r="CB65" s="557"/>
      <c r="CC65" s="556">
        <v>0.5</v>
      </c>
      <c r="CD65" s="556">
        <v>1</v>
      </c>
      <c r="CE65" s="694"/>
    </row>
    <row r="66" spans="1:84">
      <c r="B66" s="523" t="str">
        <f t="shared" si="45"/>
        <v>1.1.3</v>
      </c>
      <c r="C66" s="546" t="str">
        <f t="shared" si="26"/>
        <v>バリアフリー計画</v>
      </c>
      <c r="D66" s="536">
        <f t="shared" si="48"/>
        <v>0.33333333333333331</v>
      </c>
      <c r="E66" s="548">
        <f t="shared" si="48"/>
        <v>0</v>
      </c>
      <c r="G66" s="548">
        <f t="shared" si="27"/>
        <v>0.33333333333333331</v>
      </c>
      <c r="H66" s="548">
        <f t="shared" si="28"/>
        <v>0</v>
      </c>
      <c r="I66" s="548"/>
      <c r="J66" s="548"/>
      <c r="K66" s="548">
        <f>IF(スコア!M67=0,0,1)</f>
        <v>1</v>
      </c>
      <c r="L66" s="548">
        <f>IF(スコア!O67=0,0,1)</f>
        <v>0</v>
      </c>
      <c r="M66" s="548">
        <f t="shared" si="29"/>
        <v>0.33333333333333331</v>
      </c>
      <c r="N66" s="548">
        <f t="shared" si="30"/>
        <v>0</v>
      </c>
      <c r="P66" s="549" t="str">
        <f t="shared" si="6"/>
        <v>1.1.3</v>
      </c>
      <c r="Q66" s="549" t="str">
        <f t="shared" si="7"/>
        <v xml:space="preserve"> Q2 1.1</v>
      </c>
      <c r="R66" s="550" t="str">
        <f t="shared" si="31"/>
        <v>バリアフリー計画</v>
      </c>
      <c r="S66" s="551">
        <f t="shared" si="32"/>
        <v>0.33333333333333331</v>
      </c>
      <c r="T66" s="551">
        <f t="shared" si="33"/>
        <v>1</v>
      </c>
      <c r="U66" s="551">
        <f t="shared" si="34"/>
        <v>1</v>
      </c>
      <c r="V66" s="551">
        <f t="shared" si="35"/>
        <v>1</v>
      </c>
      <c r="W66" s="551">
        <f t="shared" si="36"/>
        <v>1</v>
      </c>
      <c r="X66" s="551">
        <f t="shared" si="37"/>
        <v>1</v>
      </c>
      <c r="Y66" s="551">
        <f t="shared" si="38"/>
        <v>1</v>
      </c>
      <c r="Z66" s="569">
        <f t="shared" si="39"/>
        <v>1</v>
      </c>
      <c r="AA66" s="551">
        <f t="shared" si="40"/>
        <v>0.33333333333333331</v>
      </c>
      <c r="AB66" s="551">
        <f t="shared" si="41"/>
        <v>1</v>
      </c>
      <c r="AC66" s="552">
        <f t="shared" si="42"/>
        <v>0</v>
      </c>
      <c r="AD66" s="551">
        <f t="shared" si="43"/>
        <v>0</v>
      </c>
      <c r="AE66" s="551">
        <f t="shared" si="44"/>
        <v>0</v>
      </c>
      <c r="AG66" s="549" t="s">
        <v>667</v>
      </c>
      <c r="AH66" s="553" t="s">
        <v>627</v>
      </c>
      <c r="AI66" s="554" t="s">
        <v>629</v>
      </c>
      <c r="AJ66" s="594">
        <v>0.33333333333333331</v>
      </c>
      <c r="AK66" s="551">
        <v>1</v>
      </c>
      <c r="AL66" s="551">
        <v>1</v>
      </c>
      <c r="AM66" s="551">
        <v>1</v>
      </c>
      <c r="AN66" s="551">
        <v>1</v>
      </c>
      <c r="AO66" s="551">
        <v>1</v>
      </c>
      <c r="AP66" s="551">
        <v>1</v>
      </c>
      <c r="AQ66" s="569">
        <v>1</v>
      </c>
      <c r="AR66" s="594">
        <v>0.33333333333333331</v>
      </c>
      <c r="AS66" s="573">
        <v>0.5</v>
      </c>
      <c r="AT66" s="557"/>
      <c r="AU66" s="556"/>
      <c r="AV66" s="556"/>
      <c r="AX66" s="549" t="s">
        <v>667</v>
      </c>
      <c r="AY66" s="553" t="s">
        <v>627</v>
      </c>
      <c r="AZ66" s="554" t="s">
        <v>629</v>
      </c>
      <c r="BA66" s="556">
        <v>0.33333333333333331</v>
      </c>
      <c r="BB66" s="556">
        <v>1</v>
      </c>
      <c r="BC66" s="556">
        <v>1</v>
      </c>
      <c r="BD66" s="556">
        <v>1</v>
      </c>
      <c r="BE66" s="556">
        <v>1</v>
      </c>
      <c r="BF66" s="556">
        <v>1</v>
      </c>
      <c r="BG66" s="556">
        <v>1</v>
      </c>
      <c r="BH66" s="563">
        <v>1</v>
      </c>
      <c r="BI66" s="556">
        <v>0.33333333333333331</v>
      </c>
      <c r="BJ66" s="556">
        <v>0.5</v>
      </c>
      <c r="BK66" s="557"/>
      <c r="BL66" s="556"/>
      <c r="BM66" s="556"/>
      <c r="BO66" s="549" t="s">
        <v>667</v>
      </c>
      <c r="BP66" s="553" t="s">
        <v>627</v>
      </c>
      <c r="BQ66" s="554" t="s">
        <v>629</v>
      </c>
      <c r="BR66" s="556">
        <v>0.33333333333333331</v>
      </c>
      <c r="BS66" s="556">
        <v>1</v>
      </c>
      <c r="BT66" s="556">
        <v>1</v>
      </c>
      <c r="BU66" s="556">
        <v>1</v>
      </c>
      <c r="BV66" s="556">
        <v>1</v>
      </c>
      <c r="BW66" s="556">
        <v>1</v>
      </c>
      <c r="BX66" s="556">
        <v>1</v>
      </c>
      <c r="BY66" s="563">
        <v>1</v>
      </c>
      <c r="BZ66" s="556">
        <v>0.33333333333333331</v>
      </c>
      <c r="CA66" s="556">
        <v>1</v>
      </c>
      <c r="CB66" s="557"/>
      <c r="CC66" s="556"/>
      <c r="CD66" s="556"/>
      <c r="CE66" s="694"/>
    </row>
    <row r="67" spans="1:84">
      <c r="B67" s="523">
        <f t="shared" si="45"/>
        <v>1.2</v>
      </c>
      <c r="C67" s="546" t="str">
        <f t="shared" si="26"/>
        <v>心理性・快適性</v>
      </c>
      <c r="D67" s="547">
        <f>IF(I$62=0,0,G67/I$62)</f>
        <v>0.3</v>
      </c>
      <c r="E67" s="548">
        <f>IF(J$62=0,0,H67/J$62)</f>
        <v>0</v>
      </c>
      <c r="G67" s="548">
        <f t="shared" si="27"/>
        <v>0.3</v>
      </c>
      <c r="H67" s="548">
        <f t="shared" si="28"/>
        <v>0</v>
      </c>
      <c r="I67" s="548">
        <f>G68+G69+G70</f>
        <v>1</v>
      </c>
      <c r="J67" s="548">
        <f>H68+H69+H70</f>
        <v>0</v>
      </c>
      <c r="K67" s="548">
        <f>IF(スコア!M68=0,0,1)</f>
        <v>1</v>
      </c>
      <c r="L67" s="548">
        <f>IF(スコア!O68=0,0,1)</f>
        <v>0</v>
      </c>
      <c r="M67" s="548">
        <f t="shared" si="29"/>
        <v>0.3</v>
      </c>
      <c r="N67" s="548">
        <f t="shared" si="30"/>
        <v>0</v>
      </c>
      <c r="P67" s="549">
        <f t="shared" si="6"/>
        <v>1.2</v>
      </c>
      <c r="Q67" s="549" t="str">
        <f t="shared" si="7"/>
        <v xml:space="preserve"> Q2 1</v>
      </c>
      <c r="R67" s="550" t="str">
        <f t="shared" si="31"/>
        <v>心理性・快適性</v>
      </c>
      <c r="S67" s="551">
        <f t="shared" si="32"/>
        <v>0.3</v>
      </c>
      <c r="T67" s="551">
        <f t="shared" si="33"/>
        <v>0.3</v>
      </c>
      <c r="U67" s="551">
        <f t="shared" si="34"/>
        <v>0.3</v>
      </c>
      <c r="V67" s="551">
        <f t="shared" si="35"/>
        <v>0.3</v>
      </c>
      <c r="W67" s="551">
        <f t="shared" si="36"/>
        <v>0.3</v>
      </c>
      <c r="X67" s="551">
        <f t="shared" si="37"/>
        <v>0.3</v>
      </c>
      <c r="Y67" s="551">
        <f t="shared" si="38"/>
        <v>0.3</v>
      </c>
      <c r="Z67" s="569">
        <f t="shared" si="39"/>
        <v>0.3</v>
      </c>
      <c r="AA67" s="551">
        <f t="shared" si="40"/>
        <v>0.3</v>
      </c>
      <c r="AB67" s="551">
        <f t="shared" si="41"/>
        <v>0.3</v>
      </c>
      <c r="AC67" s="552">
        <f t="shared" si="42"/>
        <v>0.4</v>
      </c>
      <c r="AD67" s="551">
        <f t="shared" si="43"/>
        <v>0.4</v>
      </c>
      <c r="AE67" s="551">
        <f t="shared" si="44"/>
        <v>0.4</v>
      </c>
      <c r="AG67" s="549">
        <v>1.2</v>
      </c>
      <c r="AH67" s="553" t="s">
        <v>625</v>
      </c>
      <c r="AI67" s="554" t="s">
        <v>643</v>
      </c>
      <c r="AJ67" s="551">
        <v>0.3</v>
      </c>
      <c r="AK67" s="551">
        <v>0.3</v>
      </c>
      <c r="AL67" s="551">
        <v>0.3</v>
      </c>
      <c r="AM67" s="555">
        <v>0.3</v>
      </c>
      <c r="AN67" s="555">
        <v>0.3</v>
      </c>
      <c r="AO67" s="551">
        <v>0.3</v>
      </c>
      <c r="AP67" s="555">
        <v>0.3</v>
      </c>
      <c r="AQ67" s="551">
        <v>0.3</v>
      </c>
      <c r="AR67" s="555">
        <v>0.3</v>
      </c>
      <c r="AS67" s="556">
        <v>0.3</v>
      </c>
      <c r="AT67" s="556">
        <v>0.4</v>
      </c>
      <c r="AU67" s="556">
        <v>0.4</v>
      </c>
      <c r="AV67" s="556">
        <v>0.4</v>
      </c>
      <c r="AX67" s="549">
        <v>1.2</v>
      </c>
      <c r="AY67" s="553" t="s">
        <v>625</v>
      </c>
      <c r="AZ67" s="554" t="s">
        <v>643</v>
      </c>
      <c r="BA67" s="556">
        <v>0.3</v>
      </c>
      <c r="BB67" s="556">
        <v>0.3</v>
      </c>
      <c r="BC67" s="556">
        <v>0.3</v>
      </c>
      <c r="BD67" s="556">
        <v>0.3</v>
      </c>
      <c r="BE67" s="556">
        <v>0.3</v>
      </c>
      <c r="BF67" s="556">
        <v>0.3</v>
      </c>
      <c r="BG67" s="556">
        <v>0.3</v>
      </c>
      <c r="BH67" s="563">
        <v>0.3</v>
      </c>
      <c r="BI67" s="556">
        <v>0.3</v>
      </c>
      <c r="BJ67" s="556">
        <v>0.3</v>
      </c>
      <c r="BK67" s="556">
        <v>0.4</v>
      </c>
      <c r="BL67" s="556">
        <v>0.4</v>
      </c>
      <c r="BM67" s="556">
        <v>0.4</v>
      </c>
      <c r="BO67" s="549">
        <v>1.2</v>
      </c>
      <c r="BP67" s="553" t="s">
        <v>625</v>
      </c>
      <c r="BQ67" s="554" t="s">
        <v>643</v>
      </c>
      <c r="BR67" s="556">
        <v>0.3</v>
      </c>
      <c r="BS67" s="556">
        <v>0.3</v>
      </c>
      <c r="BT67" s="556">
        <v>0.3</v>
      </c>
      <c r="BU67" s="556">
        <v>0.3</v>
      </c>
      <c r="BV67" s="556">
        <v>0.3</v>
      </c>
      <c r="BW67" s="556">
        <v>0.3</v>
      </c>
      <c r="BX67" s="556">
        <v>0.3</v>
      </c>
      <c r="BY67" s="563">
        <v>0.3</v>
      </c>
      <c r="BZ67" s="556">
        <v>0.3</v>
      </c>
      <c r="CA67" s="556">
        <v>0.3</v>
      </c>
      <c r="CB67" s="556">
        <v>0.4</v>
      </c>
      <c r="CC67" s="556">
        <v>0.4</v>
      </c>
      <c r="CD67" s="556">
        <v>0.4</v>
      </c>
      <c r="CE67" s="694"/>
    </row>
    <row r="68" spans="1:84">
      <c r="B68" s="523" t="str">
        <f t="shared" si="45"/>
        <v>1.2.1</v>
      </c>
      <c r="C68" s="546" t="str">
        <f t="shared" si="26"/>
        <v>広さ感・景観</v>
      </c>
      <c r="D68" s="536">
        <f t="shared" ref="D68:E70" si="49">IF(I$67&gt;0,G68/I$67,0)</f>
        <v>0.33333333333333331</v>
      </c>
      <c r="E68" s="548">
        <f t="shared" si="49"/>
        <v>0</v>
      </c>
      <c r="G68" s="548">
        <f t="shared" si="27"/>
        <v>0.33333333333333331</v>
      </c>
      <c r="H68" s="548">
        <f t="shared" si="28"/>
        <v>0</v>
      </c>
      <c r="I68" s="548"/>
      <c r="J68" s="548"/>
      <c r="K68" s="548">
        <f>IF(スコア!M69=0,0,1)</f>
        <v>1</v>
      </c>
      <c r="L68" s="548">
        <f>IF(スコア!O69=0,0,1)</f>
        <v>1</v>
      </c>
      <c r="M68" s="548">
        <f t="shared" si="29"/>
        <v>0.33333333333333331</v>
      </c>
      <c r="N68" s="548">
        <f t="shared" si="30"/>
        <v>0</v>
      </c>
      <c r="P68" s="549" t="str">
        <f t="shared" si="6"/>
        <v>1.2.1</v>
      </c>
      <c r="Q68" s="549" t="str">
        <f t="shared" si="7"/>
        <v xml:space="preserve"> Q2 1.2</v>
      </c>
      <c r="R68" s="550" t="str">
        <f t="shared" si="31"/>
        <v>広さ感・景観</v>
      </c>
      <c r="S68" s="551">
        <f t="shared" si="32"/>
        <v>0.33333333333333331</v>
      </c>
      <c r="T68" s="551">
        <f t="shared" si="33"/>
        <v>0.5</v>
      </c>
      <c r="U68" s="551">
        <f t="shared" si="34"/>
        <v>0.33333333333333331</v>
      </c>
      <c r="V68" s="551">
        <f t="shared" si="35"/>
        <v>0.5</v>
      </c>
      <c r="W68" s="551">
        <f t="shared" si="36"/>
        <v>0</v>
      </c>
      <c r="X68" s="551">
        <f t="shared" si="37"/>
        <v>0</v>
      </c>
      <c r="Y68" s="551">
        <f t="shared" si="38"/>
        <v>0</v>
      </c>
      <c r="Z68" s="569">
        <f t="shared" si="39"/>
        <v>0</v>
      </c>
      <c r="AA68" s="551">
        <f t="shared" si="40"/>
        <v>0.33333333333333331</v>
      </c>
      <c r="AB68" s="551">
        <f t="shared" si="41"/>
        <v>0.5</v>
      </c>
      <c r="AC68" s="552">
        <f t="shared" si="42"/>
        <v>0.5</v>
      </c>
      <c r="AD68" s="552">
        <f t="shared" si="43"/>
        <v>0.5</v>
      </c>
      <c r="AE68" s="552">
        <f t="shared" si="44"/>
        <v>0.5</v>
      </c>
      <c r="AG68" s="549" t="s">
        <v>668</v>
      </c>
      <c r="AH68" s="553" t="s">
        <v>630</v>
      </c>
      <c r="AI68" s="554" t="s">
        <v>631</v>
      </c>
      <c r="AJ68" s="594">
        <v>0.33333333333333331</v>
      </c>
      <c r="AK68" s="551"/>
      <c r="AL68" s="551"/>
      <c r="AM68" s="551"/>
      <c r="AN68" s="551"/>
      <c r="AO68" s="551"/>
      <c r="AP68" s="551"/>
      <c r="AQ68" s="569"/>
      <c r="AR68" s="551"/>
      <c r="AS68" s="556"/>
      <c r="AT68" s="557"/>
      <c r="AU68" s="557"/>
      <c r="AV68" s="557"/>
      <c r="AX68" s="549" t="s">
        <v>668</v>
      </c>
      <c r="AY68" s="553" t="s">
        <v>630</v>
      </c>
      <c r="AZ68" s="554" t="s">
        <v>631</v>
      </c>
      <c r="BA68" s="556">
        <v>0.33333333333333331</v>
      </c>
      <c r="BB68" s="556">
        <v>0.5</v>
      </c>
      <c r="BC68" s="556">
        <v>0.33333333333333331</v>
      </c>
      <c r="BD68" s="556">
        <v>0.5</v>
      </c>
      <c r="BE68" s="556"/>
      <c r="BF68" s="556"/>
      <c r="BG68" s="556"/>
      <c r="BH68" s="563"/>
      <c r="BI68" s="556">
        <v>0.33333333333333331</v>
      </c>
      <c r="BJ68" s="556">
        <v>0.5</v>
      </c>
      <c r="BK68" s="557">
        <v>0.5</v>
      </c>
      <c r="BL68" s="557">
        <v>0.5</v>
      </c>
      <c r="BM68" s="557">
        <v>0.5</v>
      </c>
      <c r="BO68" s="549" t="s">
        <v>668</v>
      </c>
      <c r="BP68" s="553" t="s">
        <v>630</v>
      </c>
      <c r="BQ68" s="554" t="s">
        <v>631</v>
      </c>
      <c r="BR68" s="556">
        <v>0.33333333333333331</v>
      </c>
      <c r="BS68" s="556">
        <v>0.5</v>
      </c>
      <c r="BT68" s="556">
        <v>0.33333333333333331</v>
      </c>
      <c r="BU68" s="556">
        <v>0.5</v>
      </c>
      <c r="BV68" s="556"/>
      <c r="BW68" s="556"/>
      <c r="BX68" s="556"/>
      <c r="BY68" s="563"/>
      <c r="BZ68" s="556">
        <v>0.33333333333333331</v>
      </c>
      <c r="CA68" s="556">
        <v>0.5</v>
      </c>
      <c r="CB68" s="557">
        <v>0.5</v>
      </c>
      <c r="CC68" s="557">
        <v>0.5</v>
      </c>
      <c r="CD68" s="557">
        <v>0.5</v>
      </c>
      <c r="CE68" s="694"/>
    </row>
    <row r="69" spans="1:84">
      <c r="B69" s="523" t="str">
        <f t="shared" si="45"/>
        <v>1.2.2</v>
      </c>
      <c r="C69" s="546" t="str">
        <f t="shared" si="26"/>
        <v>リフレッシュスペース</v>
      </c>
      <c r="D69" s="536">
        <f t="shared" si="49"/>
        <v>0.33333333333333331</v>
      </c>
      <c r="E69" s="548">
        <f t="shared" si="49"/>
        <v>0</v>
      </c>
      <c r="G69" s="548">
        <f t="shared" si="27"/>
        <v>0.33333333333333331</v>
      </c>
      <c r="H69" s="548">
        <f t="shared" si="28"/>
        <v>0</v>
      </c>
      <c r="I69" s="548"/>
      <c r="J69" s="548"/>
      <c r="K69" s="548">
        <f>IF(スコア!M71=0,0,1)</f>
        <v>1</v>
      </c>
      <c r="L69" s="548">
        <f>IF(スコア!O71=0,0,1)</f>
        <v>0</v>
      </c>
      <c r="M69" s="548">
        <f t="shared" si="29"/>
        <v>0.33333333333333331</v>
      </c>
      <c r="N69" s="548">
        <f t="shared" si="30"/>
        <v>0</v>
      </c>
      <c r="P69" s="549" t="str">
        <f t="shared" si="6"/>
        <v>1.2.2</v>
      </c>
      <c r="Q69" s="549" t="str">
        <f t="shared" si="7"/>
        <v xml:space="preserve"> Q2 1.2</v>
      </c>
      <c r="R69" s="550" t="str">
        <f t="shared" si="31"/>
        <v>リフレッシュスペース</v>
      </c>
      <c r="S69" s="551">
        <f t="shared" si="32"/>
        <v>0.33333333333333331</v>
      </c>
      <c r="T69" s="551">
        <f t="shared" si="33"/>
        <v>0</v>
      </c>
      <c r="U69" s="551">
        <f t="shared" si="34"/>
        <v>0.33333333333333331</v>
      </c>
      <c r="V69" s="551">
        <f t="shared" si="35"/>
        <v>0</v>
      </c>
      <c r="W69" s="551">
        <f t="shared" si="36"/>
        <v>0</v>
      </c>
      <c r="X69" s="551">
        <f t="shared" si="37"/>
        <v>0</v>
      </c>
      <c r="Y69" s="551">
        <f t="shared" si="38"/>
        <v>0</v>
      </c>
      <c r="Z69" s="569">
        <f t="shared" si="39"/>
        <v>0</v>
      </c>
      <c r="AA69" s="551">
        <f t="shared" si="40"/>
        <v>0.33333333333333331</v>
      </c>
      <c r="AB69" s="551">
        <f t="shared" si="41"/>
        <v>0</v>
      </c>
      <c r="AC69" s="552">
        <f t="shared" si="42"/>
        <v>0</v>
      </c>
      <c r="AD69" s="552">
        <f t="shared" si="43"/>
        <v>0</v>
      </c>
      <c r="AE69" s="552">
        <f t="shared" si="44"/>
        <v>0</v>
      </c>
      <c r="AG69" s="549" t="s">
        <v>669</v>
      </c>
      <c r="AH69" s="553" t="s">
        <v>630</v>
      </c>
      <c r="AI69" s="554" t="s">
        <v>632</v>
      </c>
      <c r="AJ69" s="594">
        <v>0.33333333333333331</v>
      </c>
      <c r="AK69" s="551"/>
      <c r="AL69" s="551">
        <v>0.5</v>
      </c>
      <c r="AM69" s="551"/>
      <c r="AN69" s="551"/>
      <c r="AO69" s="551"/>
      <c r="AP69" s="551"/>
      <c r="AQ69" s="569"/>
      <c r="AR69" s="551"/>
      <c r="AS69" s="556"/>
      <c r="AT69" s="557"/>
      <c r="AU69" s="557"/>
      <c r="AV69" s="557"/>
      <c r="AX69" s="549" t="s">
        <v>669</v>
      </c>
      <c r="AY69" s="553" t="s">
        <v>630</v>
      </c>
      <c r="AZ69" s="554" t="s">
        <v>632</v>
      </c>
      <c r="BA69" s="556">
        <v>0.33333333333333331</v>
      </c>
      <c r="BB69" s="556">
        <v>0</v>
      </c>
      <c r="BC69" s="556">
        <v>0.33333333333333331</v>
      </c>
      <c r="BD69" s="556"/>
      <c r="BE69" s="556"/>
      <c r="BF69" s="556"/>
      <c r="BG69" s="556"/>
      <c r="BH69" s="563"/>
      <c r="BI69" s="556">
        <v>0.33333333333333331</v>
      </c>
      <c r="BJ69" s="556">
        <v>0</v>
      </c>
      <c r="BK69" s="557"/>
      <c r="BL69" s="557"/>
      <c r="BM69" s="557"/>
      <c r="BO69" s="549" t="s">
        <v>669</v>
      </c>
      <c r="BP69" s="553" t="s">
        <v>630</v>
      </c>
      <c r="BQ69" s="554" t="s">
        <v>632</v>
      </c>
      <c r="BR69" s="556">
        <v>0.33333333333333331</v>
      </c>
      <c r="BS69" s="556"/>
      <c r="BT69" s="556">
        <v>0.33333333333333331</v>
      </c>
      <c r="BU69" s="556"/>
      <c r="BV69" s="556"/>
      <c r="BW69" s="556"/>
      <c r="BX69" s="556"/>
      <c r="BY69" s="563"/>
      <c r="BZ69" s="556">
        <v>0.33333333333333331</v>
      </c>
      <c r="CA69" s="556"/>
      <c r="CB69" s="557"/>
      <c r="CC69" s="557"/>
      <c r="CD69" s="557"/>
      <c r="CE69" s="694"/>
    </row>
    <row r="70" spans="1:84">
      <c r="B70" s="523" t="str">
        <f t="shared" si="45"/>
        <v>1.2.3</v>
      </c>
      <c r="C70" s="546" t="str">
        <f t="shared" si="26"/>
        <v>内装計画</v>
      </c>
      <c r="D70" s="536">
        <f t="shared" si="49"/>
        <v>0.33333333333333331</v>
      </c>
      <c r="E70" s="548">
        <f t="shared" si="49"/>
        <v>0</v>
      </c>
      <c r="G70" s="548">
        <f t="shared" si="27"/>
        <v>0.33333333333333331</v>
      </c>
      <c r="H70" s="548">
        <f t="shared" si="28"/>
        <v>0</v>
      </c>
      <c r="I70" s="548"/>
      <c r="J70" s="548"/>
      <c r="K70" s="548">
        <f>IF(スコア!M72=0,0,1)</f>
        <v>1</v>
      </c>
      <c r="L70" s="548">
        <f>IF(スコア!O72=0,0,1)</f>
        <v>0</v>
      </c>
      <c r="M70" s="548">
        <f t="shared" si="29"/>
        <v>0.33333333333333331</v>
      </c>
      <c r="N70" s="548">
        <f t="shared" si="30"/>
        <v>0</v>
      </c>
      <c r="P70" s="549" t="str">
        <f t="shared" si="6"/>
        <v>1.2.3</v>
      </c>
      <c r="Q70" s="549" t="str">
        <f t="shared" si="7"/>
        <v xml:space="preserve"> Q2 1.2</v>
      </c>
      <c r="R70" s="550" t="str">
        <f t="shared" si="31"/>
        <v>内装計画</v>
      </c>
      <c r="S70" s="551">
        <f t="shared" si="32"/>
        <v>0.33333333333333331</v>
      </c>
      <c r="T70" s="551">
        <f t="shared" si="33"/>
        <v>0.5</v>
      </c>
      <c r="U70" s="551">
        <f t="shared" si="34"/>
        <v>0.33333333333333331</v>
      </c>
      <c r="V70" s="551">
        <f t="shared" si="35"/>
        <v>0.5</v>
      </c>
      <c r="W70" s="551">
        <f t="shared" si="36"/>
        <v>1</v>
      </c>
      <c r="X70" s="551">
        <f t="shared" si="37"/>
        <v>1</v>
      </c>
      <c r="Y70" s="551">
        <f t="shared" si="38"/>
        <v>1</v>
      </c>
      <c r="Z70" s="569">
        <f t="shared" si="39"/>
        <v>1</v>
      </c>
      <c r="AA70" s="551">
        <f t="shared" si="40"/>
        <v>0.33333333333333331</v>
      </c>
      <c r="AB70" s="551">
        <f t="shared" si="41"/>
        <v>0.5</v>
      </c>
      <c r="AC70" s="552">
        <f t="shared" si="42"/>
        <v>0.5</v>
      </c>
      <c r="AD70" s="552">
        <f t="shared" si="43"/>
        <v>0.5</v>
      </c>
      <c r="AE70" s="552">
        <f t="shared" si="44"/>
        <v>0.5</v>
      </c>
      <c r="AG70" s="549" t="s">
        <v>670</v>
      </c>
      <c r="AH70" s="553" t="s">
        <v>630</v>
      </c>
      <c r="AI70" s="554" t="s">
        <v>633</v>
      </c>
      <c r="AJ70" s="594">
        <v>0.33333333333333331</v>
      </c>
      <c r="AK70" s="551">
        <v>1</v>
      </c>
      <c r="AL70" s="551">
        <v>0.5</v>
      </c>
      <c r="AM70" s="551">
        <v>1</v>
      </c>
      <c r="AN70" s="551">
        <v>1</v>
      </c>
      <c r="AO70" s="551">
        <v>1</v>
      </c>
      <c r="AP70" s="551">
        <v>1</v>
      </c>
      <c r="AQ70" s="569">
        <v>1</v>
      </c>
      <c r="AR70" s="551">
        <v>1</v>
      </c>
      <c r="AS70" s="556">
        <v>1</v>
      </c>
      <c r="AT70" s="557">
        <v>1</v>
      </c>
      <c r="AU70" s="557">
        <v>1</v>
      </c>
      <c r="AV70" s="557">
        <v>1</v>
      </c>
      <c r="AX70" s="549" t="s">
        <v>670</v>
      </c>
      <c r="AY70" s="553" t="s">
        <v>630</v>
      </c>
      <c r="AZ70" s="554" t="s">
        <v>633</v>
      </c>
      <c r="BA70" s="556">
        <v>0.33333333333333331</v>
      </c>
      <c r="BB70" s="556">
        <v>0.5</v>
      </c>
      <c r="BC70" s="556">
        <v>0.33333333333333331</v>
      </c>
      <c r="BD70" s="556">
        <v>0.5</v>
      </c>
      <c r="BE70" s="556">
        <v>1</v>
      </c>
      <c r="BF70" s="556">
        <v>1</v>
      </c>
      <c r="BG70" s="556">
        <v>1</v>
      </c>
      <c r="BH70" s="563">
        <v>1</v>
      </c>
      <c r="BI70" s="556">
        <v>0.33333333333333331</v>
      </c>
      <c r="BJ70" s="556">
        <v>0.5</v>
      </c>
      <c r="BK70" s="557">
        <v>0.5</v>
      </c>
      <c r="BL70" s="557">
        <v>0.5</v>
      </c>
      <c r="BM70" s="557">
        <v>0.5</v>
      </c>
      <c r="BO70" s="549" t="s">
        <v>670</v>
      </c>
      <c r="BP70" s="553" t="s">
        <v>630</v>
      </c>
      <c r="BQ70" s="554" t="s">
        <v>633</v>
      </c>
      <c r="BR70" s="556">
        <v>0.33333333333333331</v>
      </c>
      <c r="BS70" s="556">
        <v>0.5</v>
      </c>
      <c r="BT70" s="556">
        <v>0.33333333333333331</v>
      </c>
      <c r="BU70" s="556">
        <v>0.5</v>
      </c>
      <c r="BV70" s="556">
        <v>1</v>
      </c>
      <c r="BW70" s="556">
        <v>1</v>
      </c>
      <c r="BX70" s="556">
        <v>1</v>
      </c>
      <c r="BY70" s="563">
        <v>1</v>
      </c>
      <c r="BZ70" s="556">
        <v>0.33333333333333331</v>
      </c>
      <c r="CA70" s="556">
        <v>0.5</v>
      </c>
      <c r="CB70" s="557">
        <v>0.5</v>
      </c>
      <c r="CC70" s="557">
        <v>0.5</v>
      </c>
      <c r="CD70" s="557">
        <v>0.5</v>
      </c>
      <c r="CE70" s="694"/>
    </row>
    <row r="71" spans="1:84" s="601" customFormat="1">
      <c r="A71"/>
      <c r="B71" s="523">
        <f t="shared" si="45"/>
        <v>1.3</v>
      </c>
      <c r="C71" s="546" t="str">
        <f t="shared" si="26"/>
        <v>維持管理</v>
      </c>
      <c r="D71" s="547">
        <f>IF(I$62=0,0,G71/I$62)</f>
        <v>0.3</v>
      </c>
      <c r="E71" s="548">
        <f>IF(J$62=0,0,H71/J$62)</f>
        <v>0</v>
      </c>
      <c r="F71"/>
      <c r="G71" s="548">
        <f t="shared" si="27"/>
        <v>0.3</v>
      </c>
      <c r="H71" s="548">
        <f t="shared" si="28"/>
        <v>0</v>
      </c>
      <c r="I71" s="548">
        <f>G72+G73+G74</f>
        <v>1</v>
      </c>
      <c r="J71" s="548">
        <f>H72+H73+H74</f>
        <v>0</v>
      </c>
      <c r="K71" s="548">
        <f>IF(スコア!M74=0,0,1)</f>
        <v>1</v>
      </c>
      <c r="L71" s="548">
        <f>IF(スコア!O78=0,0,1)</f>
        <v>0</v>
      </c>
      <c r="M71" s="548">
        <f t="shared" si="29"/>
        <v>0.3</v>
      </c>
      <c r="N71" s="548">
        <f t="shared" si="30"/>
        <v>0</v>
      </c>
      <c r="O71"/>
      <c r="P71" s="549">
        <f t="shared" si="6"/>
        <v>1.3</v>
      </c>
      <c r="Q71" s="549" t="str">
        <f t="shared" si="7"/>
        <v xml:space="preserve"> Q2 1</v>
      </c>
      <c r="R71" s="550" t="str">
        <f t="shared" si="31"/>
        <v>維持管理</v>
      </c>
      <c r="S71" s="551">
        <f t="shared" si="32"/>
        <v>0.3</v>
      </c>
      <c r="T71" s="551">
        <f t="shared" si="33"/>
        <v>0.3</v>
      </c>
      <c r="U71" s="551">
        <f t="shared" si="34"/>
        <v>0.3</v>
      </c>
      <c r="V71" s="551">
        <f t="shared" si="35"/>
        <v>0.3</v>
      </c>
      <c r="W71" s="551">
        <f t="shared" si="36"/>
        <v>0.3</v>
      </c>
      <c r="X71" s="551">
        <f t="shared" si="37"/>
        <v>0.3</v>
      </c>
      <c r="Y71" s="551">
        <f t="shared" si="38"/>
        <v>0.3</v>
      </c>
      <c r="Z71" s="569">
        <f t="shared" si="39"/>
        <v>0.3</v>
      </c>
      <c r="AA71" s="551">
        <f t="shared" si="40"/>
        <v>0.3</v>
      </c>
      <c r="AB71" s="551">
        <f t="shared" si="41"/>
        <v>0.3</v>
      </c>
      <c r="AC71" s="552">
        <f t="shared" si="42"/>
        <v>0</v>
      </c>
      <c r="AD71" s="552">
        <f t="shared" si="43"/>
        <v>0</v>
      </c>
      <c r="AE71" s="552">
        <f t="shared" si="44"/>
        <v>0</v>
      </c>
      <c r="AF71"/>
      <c r="AG71" s="549">
        <v>1.3</v>
      </c>
      <c r="AH71" s="553" t="s">
        <v>625</v>
      </c>
      <c r="AI71" s="554" t="s">
        <v>1</v>
      </c>
      <c r="AJ71" s="594">
        <v>0.3</v>
      </c>
      <c r="AK71" s="594">
        <v>0.3</v>
      </c>
      <c r="AL71" s="594">
        <v>0.3</v>
      </c>
      <c r="AM71" s="555">
        <v>0.3</v>
      </c>
      <c r="AN71" s="555">
        <v>0.3</v>
      </c>
      <c r="AO71" s="594">
        <v>0.3</v>
      </c>
      <c r="AP71" s="555">
        <v>0.3</v>
      </c>
      <c r="AQ71" s="594">
        <v>0.3</v>
      </c>
      <c r="AR71" s="555">
        <v>0.3</v>
      </c>
      <c r="AS71" s="556">
        <v>0.3</v>
      </c>
      <c r="AT71" s="557">
        <v>0</v>
      </c>
      <c r="AU71" s="557">
        <v>0</v>
      </c>
      <c r="AV71" s="557">
        <v>0</v>
      </c>
      <c r="AW71"/>
      <c r="AX71" s="549">
        <v>1.3</v>
      </c>
      <c r="AY71" s="553" t="s">
        <v>625</v>
      </c>
      <c r="AZ71" s="554" t="s">
        <v>1</v>
      </c>
      <c r="BA71" s="556">
        <v>0.3</v>
      </c>
      <c r="BB71" s="556">
        <v>0.3</v>
      </c>
      <c r="BC71" s="556">
        <v>0.3</v>
      </c>
      <c r="BD71" s="556">
        <v>0.3</v>
      </c>
      <c r="BE71" s="556">
        <v>0.3</v>
      </c>
      <c r="BF71" s="556">
        <v>0.3</v>
      </c>
      <c r="BG71" s="556">
        <v>0.3</v>
      </c>
      <c r="BH71" s="563">
        <v>0.3</v>
      </c>
      <c r="BI71" s="556">
        <v>0.3</v>
      </c>
      <c r="BJ71" s="556">
        <v>0.3</v>
      </c>
      <c r="BK71" s="557"/>
      <c r="BL71" s="557"/>
      <c r="BM71" s="557"/>
      <c r="BN71"/>
      <c r="BO71" s="549">
        <v>1.3</v>
      </c>
      <c r="BP71" s="553" t="s">
        <v>625</v>
      </c>
      <c r="BQ71" s="554" t="s">
        <v>1</v>
      </c>
      <c r="BR71" s="556">
        <v>0.3</v>
      </c>
      <c r="BS71" s="556">
        <v>0.3</v>
      </c>
      <c r="BT71" s="556">
        <v>0.3</v>
      </c>
      <c r="BU71" s="556">
        <v>0.3</v>
      </c>
      <c r="BV71" s="556">
        <v>0.3</v>
      </c>
      <c r="BW71" s="556">
        <v>0.3</v>
      </c>
      <c r="BX71" s="556">
        <v>0.3</v>
      </c>
      <c r="BY71" s="563">
        <v>0.3</v>
      </c>
      <c r="BZ71" s="556">
        <v>0.3</v>
      </c>
      <c r="CA71" s="556">
        <v>0.3</v>
      </c>
      <c r="CB71" s="557"/>
      <c r="CC71" s="557"/>
      <c r="CD71" s="557"/>
      <c r="CE71" s="694"/>
      <c r="CF71"/>
    </row>
    <row r="72" spans="1:84" s="601" customFormat="1">
      <c r="A72"/>
      <c r="B72" s="523" t="str">
        <f t="shared" si="45"/>
        <v>1.3.1</v>
      </c>
      <c r="C72" s="546" t="str">
        <f t="shared" si="26"/>
        <v>維持管理に配慮した設計</v>
      </c>
      <c r="D72" s="536">
        <f t="shared" ref="D72:E74" si="50">IF(I$71&gt;0,G72/I$71,0)</f>
        <v>0.5</v>
      </c>
      <c r="E72" s="536">
        <f t="shared" si="50"/>
        <v>0</v>
      </c>
      <c r="F72"/>
      <c r="G72" s="548">
        <f t="shared" si="27"/>
        <v>0.5</v>
      </c>
      <c r="H72" s="548">
        <f t="shared" si="28"/>
        <v>0</v>
      </c>
      <c r="I72" s="548"/>
      <c r="J72" s="548"/>
      <c r="K72" s="548">
        <f>IF(スコア!M75=0,0,1)</f>
        <v>1</v>
      </c>
      <c r="L72" s="548">
        <f>IF(スコア!O79=0,0,1)</f>
        <v>0</v>
      </c>
      <c r="M72" s="548">
        <f t="shared" si="29"/>
        <v>0.5</v>
      </c>
      <c r="N72" s="548">
        <f t="shared" si="30"/>
        <v>0</v>
      </c>
      <c r="O72"/>
      <c r="P72" s="549" t="str">
        <f t="shared" si="6"/>
        <v>1.3.1</v>
      </c>
      <c r="Q72" s="549" t="str">
        <f t="shared" si="7"/>
        <v xml:space="preserve"> Q2 1.3</v>
      </c>
      <c r="R72" s="550" t="str">
        <f t="shared" si="31"/>
        <v>維持管理に配慮した設計</v>
      </c>
      <c r="S72" s="551">
        <f t="shared" si="32"/>
        <v>0.5</v>
      </c>
      <c r="T72" s="551">
        <f t="shared" si="33"/>
        <v>0.5</v>
      </c>
      <c r="U72" s="551">
        <f t="shared" si="34"/>
        <v>0.5</v>
      </c>
      <c r="V72" s="551">
        <f t="shared" si="35"/>
        <v>0.5</v>
      </c>
      <c r="W72" s="551">
        <f t="shared" si="36"/>
        <v>0.5</v>
      </c>
      <c r="X72" s="551">
        <f t="shared" si="37"/>
        <v>0.5</v>
      </c>
      <c r="Y72" s="551">
        <f t="shared" si="38"/>
        <v>0.5</v>
      </c>
      <c r="Z72" s="569">
        <f t="shared" si="39"/>
        <v>0.5</v>
      </c>
      <c r="AA72" s="551">
        <f t="shared" si="40"/>
        <v>0.5</v>
      </c>
      <c r="AB72" s="551">
        <f t="shared" si="41"/>
        <v>0.5</v>
      </c>
      <c r="AC72" s="552">
        <f t="shared" si="42"/>
        <v>0</v>
      </c>
      <c r="AD72" s="552">
        <f t="shared" si="43"/>
        <v>0</v>
      </c>
      <c r="AE72" s="552">
        <f t="shared" si="44"/>
        <v>0</v>
      </c>
      <c r="AF72"/>
      <c r="AG72" s="549" t="s">
        <v>634</v>
      </c>
      <c r="AH72" s="553" t="s">
        <v>476</v>
      </c>
      <c r="AI72" s="198" t="s">
        <v>477</v>
      </c>
      <c r="AJ72" s="594">
        <v>0.5</v>
      </c>
      <c r="AK72" s="594">
        <v>0.5</v>
      </c>
      <c r="AL72" s="594">
        <v>0.5</v>
      </c>
      <c r="AM72" s="562">
        <v>0.5</v>
      </c>
      <c r="AN72" s="562">
        <v>0.5</v>
      </c>
      <c r="AO72" s="594">
        <v>0.5</v>
      </c>
      <c r="AP72" s="562">
        <v>0.5</v>
      </c>
      <c r="AQ72" s="594">
        <v>0.5</v>
      </c>
      <c r="AR72" s="562">
        <v>0.5</v>
      </c>
      <c r="AS72" s="556">
        <v>0.5</v>
      </c>
      <c r="AT72" s="557">
        <v>0</v>
      </c>
      <c r="AU72" s="557">
        <v>0</v>
      </c>
      <c r="AV72" s="557">
        <v>0</v>
      </c>
      <c r="AW72"/>
      <c r="AX72" s="549" t="s">
        <v>634</v>
      </c>
      <c r="AY72" s="553" t="s">
        <v>476</v>
      </c>
      <c r="AZ72" s="554" t="s">
        <v>478</v>
      </c>
      <c r="BA72" s="556">
        <v>0.5</v>
      </c>
      <c r="BB72" s="556">
        <v>0.5</v>
      </c>
      <c r="BC72" s="556">
        <v>0.5</v>
      </c>
      <c r="BD72" s="556">
        <v>0.5</v>
      </c>
      <c r="BE72" s="556">
        <v>0.5</v>
      </c>
      <c r="BF72" s="556">
        <v>0.5</v>
      </c>
      <c r="BG72" s="556">
        <v>0.5</v>
      </c>
      <c r="BH72" s="563">
        <v>0.5</v>
      </c>
      <c r="BI72" s="556">
        <v>0.5</v>
      </c>
      <c r="BJ72" s="556">
        <v>0.5</v>
      </c>
      <c r="BK72" s="557"/>
      <c r="BL72" s="557"/>
      <c r="BM72" s="557"/>
      <c r="BN72"/>
      <c r="BO72" s="549" t="s">
        <v>634</v>
      </c>
      <c r="BP72" s="553" t="s">
        <v>476</v>
      </c>
      <c r="BQ72" s="554" t="s">
        <v>478</v>
      </c>
      <c r="BR72" s="556">
        <v>0.5</v>
      </c>
      <c r="BS72" s="556">
        <v>0.5</v>
      </c>
      <c r="BT72" s="556">
        <v>0.5</v>
      </c>
      <c r="BU72" s="556">
        <v>0.5</v>
      </c>
      <c r="BV72" s="556">
        <v>0.5</v>
      </c>
      <c r="BW72" s="556">
        <v>0.5</v>
      </c>
      <c r="BX72" s="556">
        <v>0.5</v>
      </c>
      <c r="BY72" s="563">
        <v>0.5</v>
      </c>
      <c r="BZ72" s="556">
        <v>0.5</v>
      </c>
      <c r="CA72" s="556">
        <v>0.5</v>
      </c>
      <c r="CB72" s="557"/>
      <c r="CC72" s="557"/>
      <c r="CD72" s="557"/>
      <c r="CE72" s="694"/>
      <c r="CF72"/>
    </row>
    <row r="73" spans="1:84" s="601" customFormat="1">
      <c r="A73"/>
      <c r="B73" s="523" t="str">
        <f t="shared" si="45"/>
        <v>1.3.2</v>
      </c>
      <c r="C73" s="546" t="str">
        <f t="shared" ref="C73:C104" si="51">R73</f>
        <v>維持管理用機能の確保</v>
      </c>
      <c r="D73" s="536">
        <f t="shared" si="50"/>
        <v>0.5</v>
      </c>
      <c r="E73" s="536">
        <f t="shared" si="50"/>
        <v>0</v>
      </c>
      <c r="F73"/>
      <c r="G73" s="548">
        <f t="shared" ref="G73:G104" si="52">K73*M73</f>
        <v>0.5</v>
      </c>
      <c r="H73" s="548">
        <f t="shared" ref="H73:H104" si="53">L73*N73</f>
        <v>0</v>
      </c>
      <c r="I73" s="548"/>
      <c r="J73" s="548"/>
      <c r="K73" s="548">
        <f>IF(スコア!M76=0,0,1)</f>
        <v>1</v>
      </c>
      <c r="L73" s="548">
        <f>IF(スコア!O80=0,0,1)</f>
        <v>0</v>
      </c>
      <c r="M73" s="548">
        <f t="shared" ref="M73:M104" si="54">SUMPRODUCT($S$7:$AB$7,S73:AB73)</f>
        <v>0.5</v>
      </c>
      <c r="N73" s="548">
        <f t="shared" ref="N73:N95" si="55">(AC$7*AC73)+(AD$7*AD73)+(AE$7*AE73)</f>
        <v>0</v>
      </c>
      <c r="O73"/>
      <c r="P73" s="549" t="str">
        <f t="shared" ref="P73:P136" si="56">IF($P$3=1,AX73,IF($P$3=2,BO73,AG73))</f>
        <v>1.3.2</v>
      </c>
      <c r="Q73" s="549" t="str">
        <f t="shared" ref="Q73:Q136" si="57">IF($P$3=1,AY73,IF($P$3=2,BP73,AH73))</f>
        <v xml:space="preserve"> Q2 1.3</v>
      </c>
      <c r="R73" s="550" t="str">
        <f t="shared" ref="R73:R104" si="58">IF($P$3=1,AZ73,IF($P$3=2,BQ73,AI73))</f>
        <v>維持管理用機能の確保</v>
      </c>
      <c r="S73" s="551">
        <f t="shared" ref="S73:S104" si="59">IF($P$3=1,BA73,IF($P$3=2,BR73,AJ73))</f>
        <v>0.5</v>
      </c>
      <c r="T73" s="551">
        <f t="shared" ref="T73:T104" si="60">IF($P$3=1,BB73,IF($P$3=2,BS73,AK73))</f>
        <v>0.5</v>
      </c>
      <c r="U73" s="551">
        <f t="shared" ref="U73:U104" si="61">IF($P$3=1,BC73,IF($P$3=2,BT73,AL73))</f>
        <v>0.5</v>
      </c>
      <c r="V73" s="551">
        <f t="shared" ref="V73:V104" si="62">IF($P$3=1,BD73,IF($P$3=2,BU73,AM73))</f>
        <v>0.5</v>
      </c>
      <c r="W73" s="551">
        <f t="shared" ref="W73:W104" si="63">IF($P$3=1,BE73,IF($P$3=2,BV73,AN73))</f>
        <v>0.5</v>
      </c>
      <c r="X73" s="551">
        <f t="shared" ref="X73:X104" si="64">IF($P$3=1,BF73,IF($P$3=2,BW73,AO73))</f>
        <v>0.5</v>
      </c>
      <c r="Y73" s="551">
        <f t="shared" ref="Y73:Y104" si="65">IF($P$3=1,BG73,IF($P$3=2,BX73,AP73))</f>
        <v>0.5</v>
      </c>
      <c r="Z73" s="569">
        <f t="shared" ref="Z73:Z104" si="66">IF($P$3=1,BH73,IF($P$3=2,BY73,AQ73))</f>
        <v>0.5</v>
      </c>
      <c r="AA73" s="551">
        <f t="shared" ref="AA73:AA104" si="67">IF($P$3=1,BI73,IF($P$3=2,BZ73,AR73))</f>
        <v>0.5</v>
      </c>
      <c r="AB73" s="551">
        <f t="shared" ref="AB73:AB104" si="68">IF($P$3=1,BJ73,IF($P$3=2,CA73,AS73))</f>
        <v>0.5</v>
      </c>
      <c r="AC73" s="552">
        <f t="shared" ref="AC73:AC104" si="69">IF($P$3=1,BK73,IF($P$3=2,CB73,AT73))</f>
        <v>0</v>
      </c>
      <c r="AD73" s="552">
        <f t="shared" ref="AD73:AD104" si="70">IF($P$3=1,BL73,IF($P$3=2,CC73,AU73))</f>
        <v>0</v>
      </c>
      <c r="AE73" s="552">
        <f t="shared" ref="AE73:AE104" si="71">IF($P$3=1,BM73,IF($P$3=2,CD73,AV73))</f>
        <v>0</v>
      </c>
      <c r="AF73"/>
      <c r="AG73" s="549" t="s">
        <v>479</v>
      </c>
      <c r="AH73" s="553" t="s">
        <v>476</v>
      </c>
      <c r="AI73" s="198" t="s">
        <v>480</v>
      </c>
      <c r="AJ73" s="594">
        <v>0.3</v>
      </c>
      <c r="AK73" s="594">
        <v>0.3</v>
      </c>
      <c r="AL73" s="594">
        <v>0.3</v>
      </c>
      <c r="AM73" s="562">
        <v>0.3</v>
      </c>
      <c r="AN73" s="562">
        <v>0.3</v>
      </c>
      <c r="AO73" s="594">
        <v>0.3</v>
      </c>
      <c r="AP73" s="562">
        <v>0.3</v>
      </c>
      <c r="AQ73" s="594">
        <v>0.3</v>
      </c>
      <c r="AR73" s="562">
        <v>0.3</v>
      </c>
      <c r="AS73" s="556">
        <v>0.3</v>
      </c>
      <c r="AT73" s="557">
        <v>0</v>
      </c>
      <c r="AU73" s="557">
        <v>0</v>
      </c>
      <c r="AV73" s="557">
        <v>0</v>
      </c>
      <c r="AW73"/>
      <c r="AX73" s="549" t="s">
        <v>479</v>
      </c>
      <c r="AY73" s="553" t="s">
        <v>476</v>
      </c>
      <c r="AZ73" s="554" t="s">
        <v>481</v>
      </c>
      <c r="BA73" s="556">
        <v>0.5</v>
      </c>
      <c r="BB73" s="556">
        <v>0.5</v>
      </c>
      <c r="BC73" s="556">
        <v>0.5</v>
      </c>
      <c r="BD73" s="556">
        <v>0.5</v>
      </c>
      <c r="BE73" s="556">
        <v>0.5</v>
      </c>
      <c r="BF73" s="556">
        <v>0.5</v>
      </c>
      <c r="BG73" s="556">
        <v>0.5</v>
      </c>
      <c r="BH73" s="563">
        <v>0.5</v>
      </c>
      <c r="BI73" s="556">
        <v>0.5</v>
      </c>
      <c r="BJ73" s="556">
        <v>0.5</v>
      </c>
      <c r="BK73" s="557"/>
      <c r="BL73" s="557"/>
      <c r="BM73" s="557"/>
      <c r="BN73"/>
      <c r="BO73" s="549" t="s">
        <v>479</v>
      </c>
      <c r="BP73" s="553" t="s">
        <v>476</v>
      </c>
      <c r="BQ73" s="554" t="s">
        <v>481</v>
      </c>
      <c r="BR73" s="556">
        <v>0.5</v>
      </c>
      <c r="BS73" s="556">
        <v>0.5</v>
      </c>
      <c r="BT73" s="556">
        <v>0.5</v>
      </c>
      <c r="BU73" s="556">
        <v>0.5</v>
      </c>
      <c r="BV73" s="556">
        <v>0.5</v>
      </c>
      <c r="BW73" s="556">
        <v>0.5</v>
      </c>
      <c r="BX73" s="556">
        <v>0.5</v>
      </c>
      <c r="BY73" s="563">
        <v>0.5</v>
      </c>
      <c r="BZ73" s="556">
        <v>0.5</v>
      </c>
      <c r="CA73" s="556">
        <v>0.5</v>
      </c>
      <c r="CB73" s="557"/>
      <c r="CC73" s="557"/>
      <c r="CD73" s="557"/>
      <c r="CE73" s="694"/>
      <c r="CF73"/>
    </row>
    <row r="74" spans="1:84" s="601" customFormat="1" hidden="1">
      <c r="A74"/>
      <c r="B74" s="523">
        <f t="shared" si="45"/>
        <v>0</v>
      </c>
      <c r="C74" s="546">
        <f t="shared" si="51"/>
        <v>0</v>
      </c>
      <c r="D74" s="536">
        <f t="shared" si="50"/>
        <v>0</v>
      </c>
      <c r="E74" s="536">
        <f t="shared" si="50"/>
        <v>0</v>
      </c>
      <c r="F74"/>
      <c r="G74" s="548">
        <f t="shared" si="52"/>
        <v>0</v>
      </c>
      <c r="H74" s="548">
        <f t="shared" si="53"/>
        <v>0</v>
      </c>
      <c r="I74" s="548"/>
      <c r="J74" s="548"/>
      <c r="K74" s="548">
        <f>IF(スコア!M77=0,0,1)</f>
        <v>0</v>
      </c>
      <c r="L74" s="548">
        <f>IF(スコア!O81=0,0,1)</f>
        <v>0</v>
      </c>
      <c r="M74" s="548">
        <f t="shared" si="54"/>
        <v>0</v>
      </c>
      <c r="N74" s="548">
        <f t="shared" si="55"/>
        <v>0</v>
      </c>
      <c r="O74"/>
      <c r="P74" s="549">
        <f t="shared" si="56"/>
        <v>0</v>
      </c>
      <c r="Q74" s="549" t="str">
        <f t="shared" si="57"/>
        <v>0</v>
      </c>
      <c r="R74" s="550">
        <f t="shared" si="58"/>
        <v>0</v>
      </c>
      <c r="S74" s="551">
        <f t="shared" si="59"/>
        <v>0</v>
      </c>
      <c r="T74" s="551">
        <f t="shared" si="60"/>
        <v>0</v>
      </c>
      <c r="U74" s="551">
        <f t="shared" si="61"/>
        <v>0</v>
      </c>
      <c r="V74" s="551">
        <f t="shared" si="62"/>
        <v>0</v>
      </c>
      <c r="W74" s="551">
        <f t="shared" si="63"/>
        <v>0</v>
      </c>
      <c r="X74" s="551">
        <f t="shared" si="64"/>
        <v>0</v>
      </c>
      <c r="Y74" s="551">
        <f t="shared" si="65"/>
        <v>0</v>
      </c>
      <c r="Z74" s="569">
        <f t="shared" si="66"/>
        <v>0</v>
      </c>
      <c r="AA74" s="551">
        <f t="shared" si="67"/>
        <v>0</v>
      </c>
      <c r="AB74" s="551">
        <f t="shared" si="68"/>
        <v>0</v>
      </c>
      <c r="AC74" s="552">
        <f t="shared" si="69"/>
        <v>0</v>
      </c>
      <c r="AD74" s="552">
        <f t="shared" si="70"/>
        <v>0</v>
      </c>
      <c r="AE74" s="552">
        <f t="shared" si="71"/>
        <v>0</v>
      </c>
      <c r="AF74"/>
      <c r="AG74" s="549" t="s">
        <v>482</v>
      </c>
      <c r="AH74" s="553" t="s">
        <v>671</v>
      </c>
      <c r="AI74" s="198" t="s">
        <v>4</v>
      </c>
      <c r="AJ74" s="594">
        <v>0.2</v>
      </c>
      <c r="AK74" s="594">
        <v>0.2</v>
      </c>
      <c r="AL74" s="594">
        <v>0.2</v>
      </c>
      <c r="AM74" s="562">
        <v>0.2</v>
      </c>
      <c r="AN74" s="562">
        <v>0.2</v>
      </c>
      <c r="AO74" s="594">
        <v>0.2</v>
      </c>
      <c r="AP74" s="562">
        <v>0.2</v>
      </c>
      <c r="AQ74" s="594">
        <v>0.2</v>
      </c>
      <c r="AR74" s="562">
        <v>0.2</v>
      </c>
      <c r="AS74" s="556">
        <v>0.2</v>
      </c>
      <c r="AT74" s="557">
        <v>0</v>
      </c>
      <c r="AU74" s="557">
        <v>0</v>
      </c>
      <c r="AV74" s="557">
        <v>0</v>
      </c>
      <c r="AW74"/>
      <c r="AX74" s="549">
        <v>0</v>
      </c>
      <c r="AY74" s="553" t="s">
        <v>672</v>
      </c>
      <c r="AZ74" s="554"/>
      <c r="BA74" s="556"/>
      <c r="BB74" s="556"/>
      <c r="BC74" s="556"/>
      <c r="BD74" s="556"/>
      <c r="BE74" s="556"/>
      <c r="BF74" s="556"/>
      <c r="BG74" s="556"/>
      <c r="BH74" s="602"/>
      <c r="BI74" s="556"/>
      <c r="BJ74" s="556"/>
      <c r="BK74" s="557"/>
      <c r="BL74" s="557"/>
      <c r="BM74" s="557"/>
      <c r="BN74"/>
      <c r="BO74" s="549">
        <v>0</v>
      </c>
      <c r="BP74" s="553" t="s">
        <v>672</v>
      </c>
      <c r="BQ74" s="554"/>
      <c r="BR74" s="556"/>
      <c r="BS74" s="556"/>
      <c r="BT74" s="556"/>
      <c r="BU74" s="556"/>
      <c r="BV74" s="556"/>
      <c r="BW74" s="556"/>
      <c r="BX74" s="556"/>
      <c r="BY74" s="602"/>
      <c r="BZ74" s="556"/>
      <c r="CA74" s="556"/>
      <c r="CB74" s="557"/>
      <c r="CC74" s="557"/>
      <c r="CD74" s="557"/>
      <c r="CE74" s="694"/>
      <c r="CF74"/>
    </row>
    <row r="75" spans="1:84" s="452" customFormat="1">
      <c r="A75"/>
      <c r="B75" s="523">
        <f t="shared" ref="B75:B106" si="72">P75</f>
        <v>2</v>
      </c>
      <c r="C75" s="564" t="str">
        <f t="shared" si="51"/>
        <v>耐用性・信頼性</v>
      </c>
      <c r="D75" s="534">
        <f>IF(I$61=0,0,G75/I$61)</f>
        <v>0.3</v>
      </c>
      <c r="E75" s="535">
        <f>IF(J$61=0,0,H75/J$61)</f>
        <v>0</v>
      </c>
      <c r="F75"/>
      <c r="G75" s="535">
        <f t="shared" si="52"/>
        <v>0.3</v>
      </c>
      <c r="H75" s="535">
        <f t="shared" si="53"/>
        <v>0</v>
      </c>
      <c r="I75" s="535">
        <f>G76+G79++G86+G90</f>
        <v>1</v>
      </c>
      <c r="J75" s="535">
        <f>H76+H79++H86+H90</f>
        <v>0</v>
      </c>
      <c r="K75" s="535">
        <f>IF(スコア!M78=0,0,1)</f>
        <v>1</v>
      </c>
      <c r="L75" s="535">
        <f>IF(スコア!O78=0,0,1)</f>
        <v>0</v>
      </c>
      <c r="M75" s="535">
        <f t="shared" si="54"/>
        <v>0.3</v>
      </c>
      <c r="N75" s="535">
        <f t="shared" si="55"/>
        <v>0</v>
      </c>
      <c r="O75"/>
      <c r="P75" s="537">
        <f t="shared" si="56"/>
        <v>2</v>
      </c>
      <c r="Q75" s="537" t="str">
        <f t="shared" si="57"/>
        <v xml:space="preserve"> Q2</v>
      </c>
      <c r="R75" s="538" t="str">
        <f t="shared" si="58"/>
        <v>耐用性・信頼性</v>
      </c>
      <c r="S75" s="539">
        <f t="shared" si="59"/>
        <v>0.3</v>
      </c>
      <c r="T75" s="539">
        <f t="shared" si="60"/>
        <v>0.3</v>
      </c>
      <c r="U75" s="539">
        <f t="shared" si="61"/>
        <v>0.3</v>
      </c>
      <c r="V75" s="539">
        <f t="shared" si="62"/>
        <v>0.3</v>
      </c>
      <c r="W75" s="539">
        <f t="shared" si="63"/>
        <v>0.3</v>
      </c>
      <c r="X75" s="539">
        <f t="shared" si="64"/>
        <v>0.3</v>
      </c>
      <c r="Y75" s="539">
        <f t="shared" si="65"/>
        <v>0.3</v>
      </c>
      <c r="Z75" s="603">
        <f t="shared" si="66"/>
        <v>0.3</v>
      </c>
      <c r="AA75" s="539">
        <f t="shared" si="67"/>
        <v>0.3</v>
      </c>
      <c r="AB75" s="539">
        <f t="shared" si="68"/>
        <v>0.3</v>
      </c>
      <c r="AC75" s="541">
        <f t="shared" si="69"/>
        <v>0</v>
      </c>
      <c r="AD75" s="539">
        <f t="shared" si="70"/>
        <v>0</v>
      </c>
      <c r="AE75" s="539">
        <f t="shared" si="71"/>
        <v>0</v>
      </c>
      <c r="AF75"/>
      <c r="AG75" s="537">
        <v>2</v>
      </c>
      <c r="AH75" s="542" t="s">
        <v>623</v>
      </c>
      <c r="AI75" s="566" t="s">
        <v>483</v>
      </c>
      <c r="AJ75" s="539">
        <v>0.3</v>
      </c>
      <c r="AK75" s="539">
        <v>0.3</v>
      </c>
      <c r="AL75" s="539">
        <v>0.3</v>
      </c>
      <c r="AM75" s="539">
        <v>0.3</v>
      </c>
      <c r="AN75" s="539">
        <v>0.3</v>
      </c>
      <c r="AO75" s="539">
        <v>0.3</v>
      </c>
      <c r="AP75" s="539">
        <v>0.3</v>
      </c>
      <c r="AQ75" s="603">
        <v>0.3</v>
      </c>
      <c r="AR75" s="539">
        <v>0.3</v>
      </c>
      <c r="AS75" s="543">
        <v>0.3</v>
      </c>
      <c r="AT75" s="544">
        <v>0</v>
      </c>
      <c r="AU75" s="543">
        <v>0</v>
      </c>
      <c r="AV75" s="543">
        <v>0</v>
      </c>
      <c r="AW75"/>
      <c r="AX75" s="537">
        <v>2</v>
      </c>
      <c r="AY75" s="542" t="s">
        <v>623</v>
      </c>
      <c r="AZ75" s="566" t="s">
        <v>461</v>
      </c>
      <c r="BA75" s="543">
        <v>0.3</v>
      </c>
      <c r="BB75" s="543">
        <v>0.3</v>
      </c>
      <c r="BC75" s="543">
        <v>0.3</v>
      </c>
      <c r="BD75" s="543">
        <v>0.3</v>
      </c>
      <c r="BE75" s="543">
        <v>0.3</v>
      </c>
      <c r="BF75" s="543">
        <v>0.3</v>
      </c>
      <c r="BG75" s="543">
        <v>0.3</v>
      </c>
      <c r="BH75" s="604">
        <v>0.3</v>
      </c>
      <c r="BI75" s="543">
        <v>0.3</v>
      </c>
      <c r="BJ75" s="543">
        <v>0.3</v>
      </c>
      <c r="BK75" s="544"/>
      <c r="BL75" s="543"/>
      <c r="BM75" s="543"/>
      <c r="BN75"/>
      <c r="BO75" s="537">
        <v>2</v>
      </c>
      <c r="BP75" s="542" t="s">
        <v>623</v>
      </c>
      <c r="BQ75" s="566" t="s">
        <v>483</v>
      </c>
      <c r="BR75" s="543">
        <v>0.3</v>
      </c>
      <c r="BS75" s="543">
        <v>0.3</v>
      </c>
      <c r="BT75" s="543">
        <v>0.3</v>
      </c>
      <c r="BU75" s="543">
        <v>0.3</v>
      </c>
      <c r="BV75" s="543">
        <v>0.3</v>
      </c>
      <c r="BW75" s="543">
        <v>0.3</v>
      </c>
      <c r="BX75" s="543">
        <v>0.3</v>
      </c>
      <c r="BY75" s="543">
        <v>0.3</v>
      </c>
      <c r="BZ75" s="543">
        <v>0.3</v>
      </c>
      <c r="CA75" s="543">
        <v>0.3</v>
      </c>
      <c r="CB75" s="544"/>
      <c r="CC75" s="543"/>
      <c r="CD75" s="543"/>
      <c r="CE75" s="693"/>
      <c r="CF75"/>
    </row>
    <row r="76" spans="1:84">
      <c r="B76" s="523">
        <f t="shared" si="72"/>
        <v>2.1</v>
      </c>
      <c r="C76" s="550" t="str">
        <f t="shared" si="51"/>
        <v>耐震･免震</v>
      </c>
      <c r="D76" s="547">
        <f>IF(I$75=0,0,G76/I$75)</f>
        <v>0.5</v>
      </c>
      <c r="E76" s="548">
        <f>IF(J$75=0,0,H76/J$75)</f>
        <v>0</v>
      </c>
      <c r="G76" s="548">
        <f t="shared" si="52"/>
        <v>0.5</v>
      </c>
      <c r="H76" s="548">
        <f t="shared" si="53"/>
        <v>0</v>
      </c>
      <c r="I76" s="548">
        <f>SUM(G77:G78)</f>
        <v>1</v>
      </c>
      <c r="J76" s="548">
        <f>SUM(H77:H78)</f>
        <v>0</v>
      </c>
      <c r="K76" s="548">
        <f>IF(スコア!M79=0,0,1)</f>
        <v>1</v>
      </c>
      <c r="L76" s="548">
        <f>IF(スコア!O79=0,0,1)</f>
        <v>0</v>
      </c>
      <c r="M76" s="548">
        <f t="shared" si="54"/>
        <v>0.5</v>
      </c>
      <c r="N76" s="548">
        <f t="shared" si="55"/>
        <v>0</v>
      </c>
      <c r="P76" s="549">
        <f t="shared" si="56"/>
        <v>2.1</v>
      </c>
      <c r="Q76" s="549" t="str">
        <f t="shared" si="57"/>
        <v xml:space="preserve"> Q2 2</v>
      </c>
      <c r="R76" s="550" t="str">
        <f t="shared" si="58"/>
        <v>耐震･免震</v>
      </c>
      <c r="S76" s="551">
        <f t="shared" si="59"/>
        <v>0.5</v>
      </c>
      <c r="T76" s="551">
        <f t="shared" si="60"/>
        <v>0.5</v>
      </c>
      <c r="U76" s="551">
        <f t="shared" si="61"/>
        <v>0.5</v>
      </c>
      <c r="V76" s="551">
        <f t="shared" si="62"/>
        <v>0.5</v>
      </c>
      <c r="W76" s="551">
        <f t="shared" si="63"/>
        <v>0.5</v>
      </c>
      <c r="X76" s="551">
        <f t="shared" si="64"/>
        <v>0.5</v>
      </c>
      <c r="Y76" s="551">
        <f t="shared" si="65"/>
        <v>0.5</v>
      </c>
      <c r="Z76" s="560">
        <f t="shared" si="66"/>
        <v>0.5</v>
      </c>
      <c r="AA76" s="551">
        <f t="shared" si="67"/>
        <v>0.5</v>
      </c>
      <c r="AB76" s="551">
        <f t="shared" si="68"/>
        <v>0.5</v>
      </c>
      <c r="AC76" s="552">
        <f t="shared" si="69"/>
        <v>0</v>
      </c>
      <c r="AD76" s="551">
        <f t="shared" si="70"/>
        <v>0</v>
      </c>
      <c r="AE76" s="551">
        <f t="shared" si="71"/>
        <v>0</v>
      </c>
      <c r="AG76" s="549">
        <v>2.1</v>
      </c>
      <c r="AH76" s="553" t="s">
        <v>484</v>
      </c>
      <c r="AI76" s="550" t="s">
        <v>539</v>
      </c>
      <c r="AJ76" s="551">
        <v>0.25</v>
      </c>
      <c r="AK76" s="551">
        <v>0.25</v>
      </c>
      <c r="AL76" s="551">
        <v>0.25</v>
      </c>
      <c r="AM76" s="551">
        <v>0.25</v>
      </c>
      <c r="AN76" s="551">
        <v>0.25</v>
      </c>
      <c r="AO76" s="551">
        <v>0.25</v>
      </c>
      <c r="AP76" s="551">
        <v>0.25</v>
      </c>
      <c r="AQ76" s="560">
        <v>0.25</v>
      </c>
      <c r="AR76" s="551">
        <v>0.25</v>
      </c>
      <c r="AS76" s="556">
        <v>0.25</v>
      </c>
      <c r="AT76" s="557">
        <v>0</v>
      </c>
      <c r="AU76" s="556">
        <v>0</v>
      </c>
      <c r="AV76" s="556">
        <v>0</v>
      </c>
      <c r="AX76" s="549">
        <v>2.1</v>
      </c>
      <c r="AY76" s="553" t="s">
        <v>484</v>
      </c>
      <c r="AZ76" s="550" t="s">
        <v>462</v>
      </c>
      <c r="BA76" s="556">
        <v>0.5</v>
      </c>
      <c r="BB76" s="556">
        <v>0.5</v>
      </c>
      <c r="BC76" s="556">
        <v>0.5</v>
      </c>
      <c r="BD76" s="556">
        <v>0.5</v>
      </c>
      <c r="BE76" s="556">
        <v>0.5</v>
      </c>
      <c r="BF76" s="556">
        <v>0.5</v>
      </c>
      <c r="BG76" s="556">
        <v>0.5</v>
      </c>
      <c r="BH76" s="563">
        <v>0.5</v>
      </c>
      <c r="BI76" s="556">
        <v>0.5</v>
      </c>
      <c r="BJ76" s="556">
        <v>0.5</v>
      </c>
      <c r="BK76" s="557"/>
      <c r="BL76" s="556"/>
      <c r="BM76" s="556"/>
      <c r="BO76" s="549">
        <v>2.1</v>
      </c>
      <c r="BP76" s="553" t="s">
        <v>484</v>
      </c>
      <c r="BQ76" s="550" t="s">
        <v>539</v>
      </c>
      <c r="BR76" s="556">
        <v>0.5</v>
      </c>
      <c r="BS76" s="556">
        <v>0.5</v>
      </c>
      <c r="BT76" s="556">
        <v>0.5</v>
      </c>
      <c r="BU76" s="556">
        <v>0.5</v>
      </c>
      <c r="BV76" s="556">
        <v>0.5</v>
      </c>
      <c r="BW76" s="556">
        <v>0.5</v>
      </c>
      <c r="BX76" s="556">
        <v>0.5</v>
      </c>
      <c r="BY76" s="563">
        <v>0.5</v>
      </c>
      <c r="BZ76" s="556">
        <v>0.5</v>
      </c>
      <c r="CA76" s="556">
        <v>0.5</v>
      </c>
      <c r="CB76" s="557"/>
      <c r="CC76" s="556"/>
      <c r="CD76" s="556"/>
      <c r="CE76" s="694"/>
    </row>
    <row r="77" spans="1:84">
      <c r="B77" s="523" t="str">
        <f t="shared" si="72"/>
        <v>2.1.1</v>
      </c>
      <c r="C77" s="546" t="str">
        <f t="shared" si="51"/>
        <v>耐震性</v>
      </c>
      <c r="D77" s="536">
        <f>IF(I$76&gt;0,G77/I$76,0)</f>
        <v>0.8</v>
      </c>
      <c r="E77" s="548">
        <f>IF(J$76&gt;0,H77/J$76,0)</f>
        <v>0</v>
      </c>
      <c r="G77" s="548">
        <f t="shared" si="52"/>
        <v>0.8</v>
      </c>
      <c r="H77" s="548">
        <f t="shared" si="53"/>
        <v>0</v>
      </c>
      <c r="I77" s="548"/>
      <c r="J77" s="548"/>
      <c r="K77" s="548">
        <f>IF(スコア!M80=0,0,1)</f>
        <v>1</v>
      </c>
      <c r="L77" s="548">
        <f>IF(スコア!O80=0,0,1)</f>
        <v>0</v>
      </c>
      <c r="M77" s="548">
        <f t="shared" si="54"/>
        <v>0.8</v>
      </c>
      <c r="N77" s="548">
        <f t="shared" si="55"/>
        <v>0</v>
      </c>
      <c r="P77" s="549" t="str">
        <f t="shared" si="56"/>
        <v>2.1.1</v>
      </c>
      <c r="Q77" s="549" t="str">
        <f t="shared" si="57"/>
        <v xml:space="preserve"> Q2 2.1</v>
      </c>
      <c r="R77" s="550" t="str">
        <f t="shared" si="58"/>
        <v>耐震性</v>
      </c>
      <c r="S77" s="551">
        <f t="shared" si="59"/>
        <v>0.8</v>
      </c>
      <c r="T77" s="551">
        <f t="shared" si="60"/>
        <v>0.8</v>
      </c>
      <c r="U77" s="551">
        <f t="shared" si="61"/>
        <v>0.8</v>
      </c>
      <c r="V77" s="551">
        <f t="shared" si="62"/>
        <v>0.8</v>
      </c>
      <c r="W77" s="551">
        <f t="shared" si="63"/>
        <v>0.8</v>
      </c>
      <c r="X77" s="551">
        <f t="shared" si="64"/>
        <v>0.8</v>
      </c>
      <c r="Y77" s="551">
        <f t="shared" si="65"/>
        <v>0.8</v>
      </c>
      <c r="Z77" s="560">
        <f t="shared" si="66"/>
        <v>0.8</v>
      </c>
      <c r="AA77" s="551">
        <f t="shared" si="67"/>
        <v>0.8</v>
      </c>
      <c r="AB77" s="551">
        <f t="shared" si="68"/>
        <v>0.8</v>
      </c>
      <c r="AC77" s="552">
        <f t="shared" si="69"/>
        <v>0</v>
      </c>
      <c r="AD77" s="551">
        <f t="shared" si="70"/>
        <v>0</v>
      </c>
      <c r="AE77" s="551">
        <f t="shared" si="71"/>
        <v>0</v>
      </c>
      <c r="AG77" s="549" t="s">
        <v>673</v>
      </c>
      <c r="AH77" s="553" t="s">
        <v>485</v>
      </c>
      <c r="AI77" s="554" t="s">
        <v>486</v>
      </c>
      <c r="AJ77" s="551">
        <v>0.8</v>
      </c>
      <c r="AK77" s="551">
        <v>0.8</v>
      </c>
      <c r="AL77" s="551">
        <v>0.8</v>
      </c>
      <c r="AM77" s="551">
        <v>0.8</v>
      </c>
      <c r="AN77" s="551">
        <v>0.8</v>
      </c>
      <c r="AO77" s="551">
        <v>0.8</v>
      </c>
      <c r="AP77" s="551">
        <v>0.8</v>
      </c>
      <c r="AQ77" s="560">
        <v>0.8</v>
      </c>
      <c r="AR77" s="551">
        <v>0.8</v>
      </c>
      <c r="AS77" s="556">
        <v>0.8</v>
      </c>
      <c r="AT77" s="557">
        <v>0</v>
      </c>
      <c r="AU77" s="556">
        <v>0</v>
      </c>
      <c r="AV77" s="556">
        <v>0</v>
      </c>
      <c r="AX77" s="549" t="s">
        <v>673</v>
      </c>
      <c r="AY77" s="553" t="s">
        <v>485</v>
      </c>
      <c r="AZ77" s="554" t="s">
        <v>486</v>
      </c>
      <c r="BA77" s="556">
        <v>0.8</v>
      </c>
      <c r="BB77" s="556">
        <v>0.8</v>
      </c>
      <c r="BC77" s="556">
        <v>0.8</v>
      </c>
      <c r="BD77" s="556">
        <v>0.8</v>
      </c>
      <c r="BE77" s="556">
        <v>0.8</v>
      </c>
      <c r="BF77" s="556">
        <v>0.8</v>
      </c>
      <c r="BG77" s="556">
        <v>0.8</v>
      </c>
      <c r="BH77" s="563">
        <v>0.8</v>
      </c>
      <c r="BI77" s="556">
        <v>0.8</v>
      </c>
      <c r="BJ77" s="556">
        <v>0.8</v>
      </c>
      <c r="BK77" s="557"/>
      <c r="BL77" s="556"/>
      <c r="BM77" s="556"/>
      <c r="BO77" s="549" t="s">
        <v>673</v>
      </c>
      <c r="BP77" s="553" t="s">
        <v>485</v>
      </c>
      <c r="BQ77" s="554" t="s">
        <v>486</v>
      </c>
      <c r="BR77" s="556">
        <v>0.8</v>
      </c>
      <c r="BS77" s="556">
        <v>0.8</v>
      </c>
      <c r="BT77" s="556">
        <v>0.8</v>
      </c>
      <c r="BU77" s="556">
        <v>0.8</v>
      </c>
      <c r="BV77" s="556">
        <v>0.8</v>
      </c>
      <c r="BW77" s="556">
        <v>0.8</v>
      </c>
      <c r="BX77" s="556">
        <v>0.8</v>
      </c>
      <c r="BY77" s="563">
        <v>0.8</v>
      </c>
      <c r="BZ77" s="556">
        <v>0.8</v>
      </c>
      <c r="CA77" s="556">
        <v>0.8</v>
      </c>
      <c r="CB77" s="557"/>
      <c r="CC77" s="556"/>
      <c r="CD77" s="556"/>
      <c r="CE77" s="694"/>
    </row>
    <row r="78" spans="1:84">
      <c r="B78" s="523" t="str">
        <f t="shared" si="72"/>
        <v>2.1.2</v>
      </c>
      <c r="C78" s="546" t="str">
        <f t="shared" si="51"/>
        <v>免震・制振性能</v>
      </c>
      <c r="D78" s="536">
        <f>IF(I$76&gt;0,G78/I$76,0)</f>
        <v>0.2</v>
      </c>
      <c r="E78" s="548">
        <f>IF(J$76&gt;0,H78/J$76,0)</f>
        <v>0</v>
      </c>
      <c r="G78" s="548">
        <f t="shared" si="52"/>
        <v>0.2</v>
      </c>
      <c r="H78" s="548">
        <f t="shared" si="53"/>
        <v>0</v>
      </c>
      <c r="I78" s="548"/>
      <c r="J78" s="548"/>
      <c r="K78" s="548">
        <f>IF(スコア!M81=0,0,1)</f>
        <v>1</v>
      </c>
      <c r="L78" s="548">
        <f>IF(スコア!O81=0,0,1)</f>
        <v>0</v>
      </c>
      <c r="M78" s="548">
        <f t="shared" si="54"/>
        <v>0.2</v>
      </c>
      <c r="N78" s="548">
        <f t="shared" si="55"/>
        <v>0</v>
      </c>
      <c r="P78" s="549" t="str">
        <f t="shared" si="56"/>
        <v>2.1.2</v>
      </c>
      <c r="Q78" s="549" t="str">
        <f t="shared" si="57"/>
        <v xml:space="preserve"> Q2 2.1</v>
      </c>
      <c r="R78" s="550" t="str">
        <f t="shared" si="58"/>
        <v>免震・制振性能</v>
      </c>
      <c r="S78" s="551">
        <f t="shared" si="59"/>
        <v>0.2</v>
      </c>
      <c r="T78" s="551">
        <f t="shared" si="60"/>
        <v>0.2</v>
      </c>
      <c r="U78" s="551">
        <f t="shared" si="61"/>
        <v>0.2</v>
      </c>
      <c r="V78" s="551">
        <f t="shared" si="62"/>
        <v>0.2</v>
      </c>
      <c r="W78" s="551">
        <f t="shared" si="63"/>
        <v>0.2</v>
      </c>
      <c r="X78" s="551">
        <f t="shared" si="64"/>
        <v>0.2</v>
      </c>
      <c r="Y78" s="551">
        <f t="shared" si="65"/>
        <v>0.2</v>
      </c>
      <c r="Z78" s="560">
        <f t="shared" si="66"/>
        <v>0.2</v>
      </c>
      <c r="AA78" s="551">
        <f t="shared" si="67"/>
        <v>0.2</v>
      </c>
      <c r="AB78" s="551">
        <f t="shared" si="68"/>
        <v>0.2</v>
      </c>
      <c r="AC78" s="552">
        <f t="shared" si="69"/>
        <v>0</v>
      </c>
      <c r="AD78" s="551">
        <f t="shared" si="70"/>
        <v>0</v>
      </c>
      <c r="AE78" s="551">
        <f t="shared" si="71"/>
        <v>0</v>
      </c>
      <c r="AG78" s="549" t="s">
        <v>674</v>
      </c>
      <c r="AH78" s="553" t="s">
        <v>485</v>
      </c>
      <c r="AI78" s="554" t="s">
        <v>487</v>
      </c>
      <c r="AJ78" s="551">
        <v>0.2</v>
      </c>
      <c r="AK78" s="551">
        <v>0.2</v>
      </c>
      <c r="AL78" s="551">
        <v>0.2</v>
      </c>
      <c r="AM78" s="551">
        <v>0.2</v>
      </c>
      <c r="AN78" s="551">
        <v>0.2</v>
      </c>
      <c r="AO78" s="551">
        <v>0.2</v>
      </c>
      <c r="AP78" s="551">
        <v>0.2</v>
      </c>
      <c r="AQ78" s="560">
        <v>0.2</v>
      </c>
      <c r="AR78" s="551">
        <v>0.2</v>
      </c>
      <c r="AS78" s="556">
        <v>0.2</v>
      </c>
      <c r="AT78" s="557">
        <v>0</v>
      </c>
      <c r="AU78" s="556">
        <v>0</v>
      </c>
      <c r="AV78" s="556">
        <v>0</v>
      </c>
      <c r="AX78" s="549" t="s">
        <v>675</v>
      </c>
      <c r="AY78" s="553" t="s">
        <v>485</v>
      </c>
      <c r="AZ78" s="554" t="s">
        <v>463</v>
      </c>
      <c r="BA78" s="556">
        <v>0.2</v>
      </c>
      <c r="BB78" s="556">
        <v>0.2</v>
      </c>
      <c r="BC78" s="556">
        <v>0.2</v>
      </c>
      <c r="BD78" s="556">
        <v>0.2</v>
      </c>
      <c r="BE78" s="556">
        <v>0.2</v>
      </c>
      <c r="BF78" s="556">
        <v>0.2</v>
      </c>
      <c r="BG78" s="556">
        <v>0.2</v>
      </c>
      <c r="BH78" s="563">
        <v>0.2</v>
      </c>
      <c r="BI78" s="556">
        <v>0.2</v>
      </c>
      <c r="BJ78" s="556">
        <v>0.2</v>
      </c>
      <c r="BK78" s="557"/>
      <c r="BL78" s="556"/>
      <c r="BM78" s="556"/>
      <c r="BO78" s="549" t="s">
        <v>675</v>
      </c>
      <c r="BP78" s="553" t="s">
        <v>485</v>
      </c>
      <c r="BQ78" s="554" t="s">
        <v>487</v>
      </c>
      <c r="BR78" s="556">
        <v>0.2</v>
      </c>
      <c r="BS78" s="556">
        <v>0.2</v>
      </c>
      <c r="BT78" s="556">
        <v>0.2</v>
      </c>
      <c r="BU78" s="556">
        <v>0.2</v>
      </c>
      <c r="BV78" s="556">
        <v>0.2</v>
      </c>
      <c r="BW78" s="556">
        <v>0.2</v>
      </c>
      <c r="BX78" s="556">
        <v>0.2</v>
      </c>
      <c r="BY78" s="563">
        <v>0.2</v>
      </c>
      <c r="BZ78" s="556">
        <v>0.2</v>
      </c>
      <c r="CA78" s="556">
        <v>0.2</v>
      </c>
      <c r="CB78" s="557"/>
      <c r="CC78" s="556"/>
      <c r="CD78" s="556"/>
      <c r="CE78" s="694"/>
    </row>
    <row r="79" spans="1:84">
      <c r="B79" s="523">
        <f t="shared" si="72"/>
        <v>2.2000000000000002</v>
      </c>
      <c r="C79" s="550" t="str">
        <f t="shared" si="51"/>
        <v>部品・部材の耐用年数</v>
      </c>
      <c r="D79" s="547">
        <f>IF(I$75=0,0,G79/I$75)</f>
        <v>0.3</v>
      </c>
      <c r="E79" s="548">
        <f>IF(J$75=0,0,H79/J$75)</f>
        <v>0</v>
      </c>
      <c r="G79" s="548">
        <f t="shared" si="52"/>
        <v>0.3</v>
      </c>
      <c r="H79" s="548">
        <f t="shared" si="53"/>
        <v>0</v>
      </c>
      <c r="I79" s="548">
        <f>SUM(G80:G85)</f>
        <v>1</v>
      </c>
      <c r="J79" s="548">
        <f>SUM(H80:H85)</f>
        <v>0</v>
      </c>
      <c r="K79" s="548">
        <f>IF(スコア!M82=0,0,1)</f>
        <v>1</v>
      </c>
      <c r="L79" s="548">
        <f>IF(スコア!O82=0,0,1)</f>
        <v>0</v>
      </c>
      <c r="M79" s="548">
        <f t="shared" si="54"/>
        <v>0.3</v>
      </c>
      <c r="N79" s="548">
        <f t="shared" si="55"/>
        <v>0</v>
      </c>
      <c r="P79" s="549">
        <f t="shared" si="56"/>
        <v>2.2000000000000002</v>
      </c>
      <c r="Q79" s="549" t="str">
        <f t="shared" si="57"/>
        <v xml:space="preserve"> Q2 2</v>
      </c>
      <c r="R79" s="550" t="str">
        <f t="shared" si="58"/>
        <v>部品・部材の耐用年数</v>
      </c>
      <c r="S79" s="551">
        <f t="shared" si="59"/>
        <v>0.3</v>
      </c>
      <c r="T79" s="551">
        <f t="shared" si="60"/>
        <v>0.3</v>
      </c>
      <c r="U79" s="551">
        <f t="shared" si="61"/>
        <v>0.3</v>
      </c>
      <c r="V79" s="551">
        <f t="shared" si="62"/>
        <v>0.3</v>
      </c>
      <c r="W79" s="551">
        <f t="shared" si="63"/>
        <v>0.3</v>
      </c>
      <c r="X79" s="551">
        <f t="shared" si="64"/>
        <v>0.3</v>
      </c>
      <c r="Y79" s="551">
        <f t="shared" si="65"/>
        <v>0.3</v>
      </c>
      <c r="Z79" s="560">
        <f t="shared" si="66"/>
        <v>0.3</v>
      </c>
      <c r="AA79" s="551">
        <f t="shared" si="67"/>
        <v>0.3</v>
      </c>
      <c r="AB79" s="551">
        <f t="shared" si="68"/>
        <v>0.3</v>
      </c>
      <c r="AC79" s="552">
        <f t="shared" si="69"/>
        <v>0</v>
      </c>
      <c r="AD79" s="551">
        <f t="shared" si="70"/>
        <v>0</v>
      </c>
      <c r="AE79" s="551">
        <f t="shared" si="71"/>
        <v>0</v>
      </c>
      <c r="AG79" s="549">
        <v>2.2000000000000002</v>
      </c>
      <c r="AH79" s="553" t="s">
        <v>484</v>
      </c>
      <c r="AI79" s="550" t="s">
        <v>542</v>
      </c>
      <c r="AJ79" s="551">
        <v>0.25</v>
      </c>
      <c r="AK79" s="551">
        <v>0.25</v>
      </c>
      <c r="AL79" s="551">
        <v>0.25</v>
      </c>
      <c r="AM79" s="551">
        <v>0.25</v>
      </c>
      <c r="AN79" s="551">
        <v>0.25</v>
      </c>
      <c r="AO79" s="551">
        <v>0.25</v>
      </c>
      <c r="AP79" s="551">
        <v>0.25</v>
      </c>
      <c r="AQ79" s="560">
        <v>0.25</v>
      </c>
      <c r="AR79" s="551">
        <v>0.25</v>
      </c>
      <c r="AS79" s="556">
        <v>0.25</v>
      </c>
      <c r="AT79" s="557">
        <v>0</v>
      </c>
      <c r="AU79" s="556">
        <v>0</v>
      </c>
      <c r="AV79" s="556">
        <v>0</v>
      </c>
      <c r="AX79" s="549">
        <v>2.2000000000000002</v>
      </c>
      <c r="AY79" s="553" t="s">
        <v>484</v>
      </c>
      <c r="AZ79" s="550" t="s">
        <v>464</v>
      </c>
      <c r="BA79" s="556">
        <v>0.3</v>
      </c>
      <c r="BB79" s="556">
        <v>0.3</v>
      </c>
      <c r="BC79" s="556">
        <v>0.3</v>
      </c>
      <c r="BD79" s="556">
        <v>0.3</v>
      </c>
      <c r="BE79" s="556">
        <v>0.3</v>
      </c>
      <c r="BF79" s="556">
        <v>0.3</v>
      </c>
      <c r="BG79" s="556">
        <v>0.3</v>
      </c>
      <c r="BH79" s="563">
        <v>0.3</v>
      </c>
      <c r="BI79" s="556">
        <v>0.3</v>
      </c>
      <c r="BJ79" s="556">
        <v>0.3</v>
      </c>
      <c r="BK79" s="557"/>
      <c r="BL79" s="556"/>
      <c r="BM79" s="556"/>
      <c r="BO79" s="549">
        <v>2.2000000000000002</v>
      </c>
      <c r="BP79" s="553" t="s">
        <v>484</v>
      </c>
      <c r="BQ79" s="550" t="s">
        <v>542</v>
      </c>
      <c r="BR79" s="556">
        <v>0.3</v>
      </c>
      <c r="BS79" s="556">
        <v>0.3</v>
      </c>
      <c r="BT79" s="556">
        <v>0.3</v>
      </c>
      <c r="BU79" s="556">
        <v>0.3</v>
      </c>
      <c r="BV79" s="556">
        <v>0.3</v>
      </c>
      <c r="BW79" s="556">
        <v>0.3</v>
      </c>
      <c r="BX79" s="556">
        <v>0.3</v>
      </c>
      <c r="BY79" s="563">
        <v>0.3</v>
      </c>
      <c r="BZ79" s="556">
        <v>0.3</v>
      </c>
      <c r="CA79" s="556">
        <v>0.3</v>
      </c>
      <c r="CB79" s="557"/>
      <c r="CC79" s="556"/>
      <c r="CD79" s="556"/>
      <c r="CE79" s="694"/>
    </row>
    <row r="80" spans="1:84">
      <c r="B80" s="523" t="str">
        <f t="shared" si="72"/>
        <v>2.2.1</v>
      </c>
      <c r="C80" s="546" t="str">
        <f t="shared" si="51"/>
        <v>躯体材料の耐用年数</v>
      </c>
      <c r="D80" s="536">
        <f t="shared" ref="D80:E85" si="73">IF(I$79&gt;0,G80/I$79,0)</f>
        <v>0.2</v>
      </c>
      <c r="E80" s="548">
        <f t="shared" si="73"/>
        <v>0</v>
      </c>
      <c r="G80" s="548">
        <f t="shared" si="52"/>
        <v>0.2</v>
      </c>
      <c r="H80" s="548">
        <f t="shared" si="53"/>
        <v>0</v>
      </c>
      <c r="I80" s="548"/>
      <c r="J80" s="548"/>
      <c r="K80" s="548">
        <f>IF(スコア!M83=0,0,1)</f>
        <v>1</v>
      </c>
      <c r="L80" s="548">
        <f>IF(スコア!O83=0,0,1)</f>
        <v>0</v>
      </c>
      <c r="M80" s="548">
        <f t="shared" si="54"/>
        <v>0.2</v>
      </c>
      <c r="N80" s="548">
        <f t="shared" si="55"/>
        <v>0</v>
      </c>
      <c r="P80" s="549" t="str">
        <f t="shared" si="56"/>
        <v>2.2.1</v>
      </c>
      <c r="Q80" s="549" t="str">
        <f t="shared" si="57"/>
        <v xml:space="preserve"> Q2 2.2</v>
      </c>
      <c r="R80" s="550" t="str">
        <f t="shared" si="58"/>
        <v>躯体材料の耐用年数</v>
      </c>
      <c r="S80" s="551">
        <f t="shared" si="59"/>
        <v>0.2</v>
      </c>
      <c r="T80" s="551">
        <f t="shared" si="60"/>
        <v>0.2</v>
      </c>
      <c r="U80" s="551">
        <f t="shared" si="61"/>
        <v>0.2</v>
      </c>
      <c r="V80" s="551">
        <f t="shared" si="62"/>
        <v>0.2</v>
      </c>
      <c r="W80" s="551">
        <f t="shared" si="63"/>
        <v>0.2</v>
      </c>
      <c r="X80" s="551">
        <f t="shared" si="64"/>
        <v>0.2</v>
      </c>
      <c r="Y80" s="551">
        <f t="shared" si="65"/>
        <v>0.2</v>
      </c>
      <c r="Z80" s="560">
        <f t="shared" si="66"/>
        <v>0.2</v>
      </c>
      <c r="AA80" s="551">
        <f t="shared" si="67"/>
        <v>0.2</v>
      </c>
      <c r="AB80" s="551">
        <f t="shared" si="68"/>
        <v>0.2</v>
      </c>
      <c r="AC80" s="552">
        <f t="shared" si="69"/>
        <v>0</v>
      </c>
      <c r="AD80" s="551">
        <f t="shared" si="70"/>
        <v>0</v>
      </c>
      <c r="AE80" s="551">
        <f t="shared" si="71"/>
        <v>0</v>
      </c>
      <c r="AG80" s="549" t="s">
        <v>676</v>
      </c>
      <c r="AH80" s="553" t="s">
        <v>488</v>
      </c>
      <c r="AI80" s="554" t="s">
        <v>184</v>
      </c>
      <c r="AJ80" s="552">
        <v>0.2</v>
      </c>
      <c r="AK80" s="552">
        <v>0.2</v>
      </c>
      <c r="AL80" s="552">
        <v>0.2</v>
      </c>
      <c r="AM80" s="552">
        <v>0.2</v>
      </c>
      <c r="AN80" s="552">
        <v>0.2</v>
      </c>
      <c r="AO80" s="552">
        <v>0.2</v>
      </c>
      <c r="AP80" s="552">
        <v>0.2</v>
      </c>
      <c r="AQ80" s="552">
        <v>0.2</v>
      </c>
      <c r="AR80" s="552">
        <v>0.2</v>
      </c>
      <c r="AS80" s="556">
        <v>0.25</v>
      </c>
      <c r="AT80" s="557">
        <v>0</v>
      </c>
      <c r="AU80" s="556">
        <v>0</v>
      </c>
      <c r="AV80" s="556">
        <v>0</v>
      </c>
      <c r="AX80" s="549" t="s">
        <v>677</v>
      </c>
      <c r="AY80" s="553" t="s">
        <v>488</v>
      </c>
      <c r="AZ80" s="554" t="s">
        <v>465</v>
      </c>
      <c r="BA80" s="556">
        <v>0.2</v>
      </c>
      <c r="BB80" s="556">
        <v>0.2</v>
      </c>
      <c r="BC80" s="556">
        <v>0.2</v>
      </c>
      <c r="BD80" s="556">
        <v>0.2</v>
      </c>
      <c r="BE80" s="556">
        <v>0.2</v>
      </c>
      <c r="BF80" s="556">
        <v>0.2</v>
      </c>
      <c r="BG80" s="556">
        <v>0.2</v>
      </c>
      <c r="BH80" s="556">
        <v>0.2</v>
      </c>
      <c r="BI80" s="556">
        <v>0.2</v>
      </c>
      <c r="BJ80" s="556">
        <v>0.2</v>
      </c>
      <c r="BK80" s="557"/>
      <c r="BL80" s="556"/>
      <c r="BM80" s="556"/>
      <c r="BO80" s="549" t="s">
        <v>677</v>
      </c>
      <c r="BP80" s="553" t="s">
        <v>488</v>
      </c>
      <c r="BQ80" s="554" t="s">
        <v>184</v>
      </c>
      <c r="BR80" s="556">
        <v>0.2</v>
      </c>
      <c r="BS80" s="556">
        <v>0.2</v>
      </c>
      <c r="BT80" s="556">
        <v>0.2</v>
      </c>
      <c r="BU80" s="556">
        <v>0.2</v>
      </c>
      <c r="BV80" s="556">
        <v>0.2</v>
      </c>
      <c r="BW80" s="556">
        <v>0.2</v>
      </c>
      <c r="BX80" s="556">
        <v>0.2</v>
      </c>
      <c r="BY80" s="556">
        <v>0.2</v>
      </c>
      <c r="BZ80" s="556">
        <v>0.2</v>
      </c>
      <c r="CA80" s="556">
        <v>0.2</v>
      </c>
      <c r="CB80" s="557"/>
      <c r="CC80" s="556"/>
      <c r="CD80" s="556"/>
      <c r="CE80" s="694"/>
    </row>
    <row r="81" spans="1:84">
      <c r="B81" s="523" t="str">
        <f t="shared" si="72"/>
        <v>2.2.2</v>
      </c>
      <c r="C81" s="546" t="str">
        <f t="shared" si="51"/>
        <v>外壁仕上げ材の補修必要間隔</v>
      </c>
      <c r="D81" s="536">
        <f t="shared" si="73"/>
        <v>0.2</v>
      </c>
      <c r="E81" s="548">
        <f t="shared" si="73"/>
        <v>0</v>
      </c>
      <c r="G81" s="548">
        <f t="shared" si="52"/>
        <v>0.2</v>
      </c>
      <c r="H81" s="548">
        <f t="shared" si="53"/>
        <v>0</v>
      </c>
      <c r="I81" s="548"/>
      <c r="J81" s="548"/>
      <c r="K81" s="548">
        <f>IF(スコア!M84=0,0,1)</f>
        <v>1</v>
      </c>
      <c r="L81" s="548">
        <f>IF(スコア!O84=0,0,1)</f>
        <v>0</v>
      </c>
      <c r="M81" s="548">
        <f t="shared" si="54"/>
        <v>0.2</v>
      </c>
      <c r="N81" s="548">
        <f t="shared" si="55"/>
        <v>0</v>
      </c>
      <c r="P81" s="549" t="str">
        <f t="shared" si="56"/>
        <v>2.2.2</v>
      </c>
      <c r="Q81" s="549" t="str">
        <f t="shared" si="57"/>
        <v xml:space="preserve"> Q2 2.2</v>
      </c>
      <c r="R81" s="550" t="str">
        <f t="shared" si="58"/>
        <v>外壁仕上げ材の補修必要間隔</v>
      </c>
      <c r="S81" s="551">
        <f t="shared" si="59"/>
        <v>0.2</v>
      </c>
      <c r="T81" s="551">
        <f t="shared" si="60"/>
        <v>0.2</v>
      </c>
      <c r="U81" s="551">
        <f t="shared" si="61"/>
        <v>0.2</v>
      </c>
      <c r="V81" s="551">
        <f t="shared" si="62"/>
        <v>0.2</v>
      </c>
      <c r="W81" s="551">
        <f t="shared" si="63"/>
        <v>0.2</v>
      </c>
      <c r="X81" s="551">
        <f t="shared" si="64"/>
        <v>0.2</v>
      </c>
      <c r="Y81" s="551">
        <f t="shared" si="65"/>
        <v>0.2</v>
      </c>
      <c r="Z81" s="560">
        <f t="shared" si="66"/>
        <v>0.2</v>
      </c>
      <c r="AA81" s="551">
        <f t="shared" si="67"/>
        <v>0.2</v>
      </c>
      <c r="AB81" s="551">
        <f t="shared" si="68"/>
        <v>0.2</v>
      </c>
      <c r="AC81" s="552">
        <f t="shared" si="69"/>
        <v>0</v>
      </c>
      <c r="AD81" s="551">
        <f t="shared" si="70"/>
        <v>0</v>
      </c>
      <c r="AE81" s="551">
        <f t="shared" si="71"/>
        <v>0</v>
      </c>
      <c r="AG81" s="549" t="s">
        <v>678</v>
      </c>
      <c r="AH81" s="553" t="s">
        <v>488</v>
      </c>
      <c r="AI81" s="554" t="s">
        <v>489</v>
      </c>
      <c r="AJ81" s="552">
        <v>0.2</v>
      </c>
      <c r="AK81" s="552">
        <v>0.2</v>
      </c>
      <c r="AL81" s="552">
        <v>0.2</v>
      </c>
      <c r="AM81" s="552">
        <v>0.2</v>
      </c>
      <c r="AN81" s="552">
        <v>0.2</v>
      </c>
      <c r="AO81" s="552">
        <v>0.2</v>
      </c>
      <c r="AP81" s="552">
        <v>0.2</v>
      </c>
      <c r="AQ81" s="552">
        <v>0.2</v>
      </c>
      <c r="AR81" s="552">
        <v>0.2</v>
      </c>
      <c r="AS81" s="556">
        <v>0.25</v>
      </c>
      <c r="AT81" s="557">
        <v>0</v>
      </c>
      <c r="AU81" s="556">
        <v>0</v>
      </c>
      <c r="AV81" s="556">
        <v>0</v>
      </c>
      <c r="AX81" s="549" t="s">
        <v>678</v>
      </c>
      <c r="AY81" s="553" t="s">
        <v>488</v>
      </c>
      <c r="AZ81" s="554" t="s">
        <v>489</v>
      </c>
      <c r="BA81" s="556">
        <v>0.2</v>
      </c>
      <c r="BB81" s="556">
        <v>0.2</v>
      </c>
      <c r="BC81" s="556">
        <v>0.2</v>
      </c>
      <c r="BD81" s="556">
        <v>0.2</v>
      </c>
      <c r="BE81" s="556">
        <v>0.2</v>
      </c>
      <c r="BF81" s="556">
        <v>0.2</v>
      </c>
      <c r="BG81" s="556">
        <v>0.2</v>
      </c>
      <c r="BH81" s="556">
        <v>0.2</v>
      </c>
      <c r="BI81" s="556">
        <v>0.2</v>
      </c>
      <c r="BJ81" s="556">
        <v>0.2</v>
      </c>
      <c r="BK81" s="557"/>
      <c r="BL81" s="556"/>
      <c r="BM81" s="556"/>
      <c r="BO81" s="549" t="s">
        <v>678</v>
      </c>
      <c r="BP81" s="553" t="s">
        <v>488</v>
      </c>
      <c r="BQ81" s="554" t="s">
        <v>489</v>
      </c>
      <c r="BR81" s="556">
        <v>0.2</v>
      </c>
      <c r="BS81" s="556">
        <v>0.2</v>
      </c>
      <c r="BT81" s="556">
        <v>0.2</v>
      </c>
      <c r="BU81" s="556">
        <v>0.2</v>
      </c>
      <c r="BV81" s="556">
        <v>0.2</v>
      </c>
      <c r="BW81" s="556">
        <v>0.2</v>
      </c>
      <c r="BX81" s="556">
        <v>0.2</v>
      </c>
      <c r="BY81" s="556">
        <v>0.2</v>
      </c>
      <c r="BZ81" s="556">
        <v>0.2</v>
      </c>
      <c r="CA81" s="556">
        <v>0.2</v>
      </c>
      <c r="CB81" s="557"/>
      <c r="CC81" s="556"/>
      <c r="CD81" s="556"/>
      <c r="CE81" s="694"/>
    </row>
    <row r="82" spans="1:84">
      <c r="B82" s="523" t="str">
        <f t="shared" si="72"/>
        <v>2.2.3</v>
      </c>
      <c r="C82" s="546" t="str">
        <f t="shared" si="51"/>
        <v>主要内装仕上げ材の更新必要間隔</v>
      </c>
      <c r="D82" s="536">
        <f t="shared" si="73"/>
        <v>0.1</v>
      </c>
      <c r="E82" s="548">
        <f t="shared" si="73"/>
        <v>0</v>
      </c>
      <c r="G82" s="548">
        <f t="shared" si="52"/>
        <v>0.1</v>
      </c>
      <c r="H82" s="548">
        <f t="shared" si="53"/>
        <v>0</v>
      </c>
      <c r="I82" s="548"/>
      <c r="J82" s="548"/>
      <c r="K82" s="548">
        <f>IF(スコア!M85=0,0,1)</f>
        <v>1</v>
      </c>
      <c r="L82" s="548">
        <f>IF(スコア!O85=0,0,1)</f>
        <v>0</v>
      </c>
      <c r="M82" s="548">
        <f t="shared" si="54"/>
        <v>0.1</v>
      </c>
      <c r="N82" s="548">
        <f t="shared" si="55"/>
        <v>0</v>
      </c>
      <c r="P82" s="549" t="str">
        <f t="shared" si="56"/>
        <v>2.2.3</v>
      </c>
      <c r="Q82" s="549" t="str">
        <f t="shared" si="57"/>
        <v xml:space="preserve"> Q2 2.2</v>
      </c>
      <c r="R82" s="550" t="str">
        <f t="shared" si="58"/>
        <v>主要内装仕上げ材の更新必要間隔</v>
      </c>
      <c r="S82" s="551">
        <f t="shared" si="59"/>
        <v>0.1</v>
      </c>
      <c r="T82" s="551">
        <f t="shared" si="60"/>
        <v>0.1</v>
      </c>
      <c r="U82" s="551">
        <f t="shared" si="61"/>
        <v>0.1</v>
      </c>
      <c r="V82" s="551">
        <f t="shared" si="62"/>
        <v>0.1</v>
      </c>
      <c r="W82" s="551">
        <f t="shared" si="63"/>
        <v>0.1</v>
      </c>
      <c r="X82" s="551">
        <f t="shared" si="64"/>
        <v>0.1</v>
      </c>
      <c r="Y82" s="551">
        <f t="shared" si="65"/>
        <v>0.1</v>
      </c>
      <c r="Z82" s="560">
        <f t="shared" si="66"/>
        <v>0.1</v>
      </c>
      <c r="AA82" s="551">
        <f t="shared" si="67"/>
        <v>0.1</v>
      </c>
      <c r="AB82" s="551">
        <f t="shared" si="68"/>
        <v>0.1</v>
      </c>
      <c r="AC82" s="552">
        <f t="shared" si="69"/>
        <v>0</v>
      </c>
      <c r="AD82" s="551">
        <f t="shared" si="70"/>
        <v>0</v>
      </c>
      <c r="AE82" s="551">
        <f t="shared" si="71"/>
        <v>0</v>
      </c>
      <c r="AG82" s="549" t="s">
        <v>679</v>
      </c>
      <c r="AH82" s="553" t="s">
        <v>488</v>
      </c>
      <c r="AI82" s="554" t="s">
        <v>490</v>
      </c>
      <c r="AJ82" s="561">
        <v>0</v>
      </c>
      <c r="AK82" s="561">
        <v>0</v>
      </c>
      <c r="AL82" s="561">
        <v>0</v>
      </c>
      <c r="AM82" s="561">
        <v>0</v>
      </c>
      <c r="AN82" s="561">
        <v>0</v>
      </c>
      <c r="AO82" s="561">
        <v>0</v>
      </c>
      <c r="AP82" s="561">
        <v>0</v>
      </c>
      <c r="AQ82" s="561">
        <v>0</v>
      </c>
      <c r="AR82" s="561">
        <v>0</v>
      </c>
      <c r="AS82" s="556">
        <v>0</v>
      </c>
      <c r="AT82" s="557">
        <v>0</v>
      </c>
      <c r="AU82" s="556">
        <v>0</v>
      </c>
      <c r="AV82" s="556">
        <v>0</v>
      </c>
      <c r="AX82" s="549" t="s">
        <v>679</v>
      </c>
      <c r="AY82" s="553" t="s">
        <v>488</v>
      </c>
      <c r="AZ82" s="554" t="s">
        <v>490</v>
      </c>
      <c r="BA82" s="556">
        <v>0.1</v>
      </c>
      <c r="BB82" s="556">
        <v>0.1</v>
      </c>
      <c r="BC82" s="556">
        <v>0.1</v>
      </c>
      <c r="BD82" s="556">
        <v>0.1</v>
      </c>
      <c r="BE82" s="556">
        <v>0.1</v>
      </c>
      <c r="BF82" s="556">
        <v>0.1</v>
      </c>
      <c r="BG82" s="556">
        <v>0.1</v>
      </c>
      <c r="BH82" s="556">
        <v>0.1</v>
      </c>
      <c r="BI82" s="556">
        <v>0.1</v>
      </c>
      <c r="BJ82" s="556">
        <v>0.1</v>
      </c>
      <c r="BK82" s="557"/>
      <c r="BL82" s="556"/>
      <c r="BM82" s="556"/>
      <c r="BO82" s="549" t="s">
        <v>679</v>
      </c>
      <c r="BP82" s="553" t="s">
        <v>488</v>
      </c>
      <c r="BQ82" s="554" t="s">
        <v>490</v>
      </c>
      <c r="BR82" s="556">
        <v>0.1</v>
      </c>
      <c r="BS82" s="556">
        <v>0.1</v>
      </c>
      <c r="BT82" s="556">
        <v>0.1</v>
      </c>
      <c r="BU82" s="556">
        <v>0.1</v>
      </c>
      <c r="BV82" s="556">
        <v>0.1</v>
      </c>
      <c r="BW82" s="556">
        <v>0.1</v>
      </c>
      <c r="BX82" s="556">
        <v>0.1</v>
      </c>
      <c r="BY82" s="556">
        <v>0.1</v>
      </c>
      <c r="BZ82" s="556">
        <v>0.1</v>
      </c>
      <c r="CA82" s="556">
        <v>0.1</v>
      </c>
      <c r="CB82" s="557"/>
      <c r="CC82" s="556"/>
      <c r="CD82" s="556"/>
      <c r="CE82" s="694"/>
    </row>
    <row r="83" spans="1:84" s="601" customFormat="1">
      <c r="A83"/>
      <c r="B83" s="523" t="str">
        <f t="shared" si="72"/>
        <v>2.2.4</v>
      </c>
      <c r="C83" s="546" t="str">
        <f t="shared" si="51"/>
        <v>空調換気ダクトの更新必要間隔</v>
      </c>
      <c r="D83" s="536">
        <f t="shared" si="73"/>
        <v>0.1</v>
      </c>
      <c r="E83" s="548">
        <f t="shared" si="73"/>
        <v>0</v>
      </c>
      <c r="F83"/>
      <c r="G83" s="548">
        <f t="shared" si="52"/>
        <v>0.1</v>
      </c>
      <c r="H83" s="548">
        <f t="shared" si="53"/>
        <v>0</v>
      </c>
      <c r="I83" s="548"/>
      <c r="J83" s="548"/>
      <c r="K83" s="548">
        <f>IF(スコア!M86=0,0,1)</f>
        <v>1</v>
      </c>
      <c r="L83" s="548">
        <f>IF(スコア!O86=0,0,1)</f>
        <v>0</v>
      </c>
      <c r="M83" s="548">
        <f t="shared" si="54"/>
        <v>0.1</v>
      </c>
      <c r="N83" s="548">
        <f t="shared" si="55"/>
        <v>0</v>
      </c>
      <c r="O83"/>
      <c r="P83" s="549" t="str">
        <f t="shared" si="56"/>
        <v>2.2.4</v>
      </c>
      <c r="Q83" s="549" t="str">
        <f t="shared" si="57"/>
        <v xml:space="preserve"> Q2 2.2</v>
      </c>
      <c r="R83" s="550" t="str">
        <f t="shared" si="58"/>
        <v>空調換気ダクトの更新必要間隔</v>
      </c>
      <c r="S83" s="551">
        <f t="shared" si="59"/>
        <v>0.1</v>
      </c>
      <c r="T83" s="551">
        <f t="shared" si="60"/>
        <v>0.1</v>
      </c>
      <c r="U83" s="551">
        <f t="shared" si="61"/>
        <v>0.1</v>
      </c>
      <c r="V83" s="551">
        <f t="shared" si="62"/>
        <v>0.1</v>
      </c>
      <c r="W83" s="551">
        <f t="shared" si="63"/>
        <v>0.1</v>
      </c>
      <c r="X83" s="551">
        <f t="shared" si="64"/>
        <v>0.1</v>
      </c>
      <c r="Y83" s="551">
        <f t="shared" si="65"/>
        <v>0.1</v>
      </c>
      <c r="Z83" s="560">
        <f t="shared" si="66"/>
        <v>0.1</v>
      </c>
      <c r="AA83" s="551">
        <f t="shared" si="67"/>
        <v>0.1</v>
      </c>
      <c r="AB83" s="551">
        <f t="shared" si="68"/>
        <v>0.1</v>
      </c>
      <c r="AC83" s="552">
        <f t="shared" si="69"/>
        <v>0</v>
      </c>
      <c r="AD83" s="551">
        <f t="shared" si="70"/>
        <v>0</v>
      </c>
      <c r="AE83" s="551">
        <f t="shared" si="71"/>
        <v>0</v>
      </c>
      <c r="AF83"/>
      <c r="AG83" s="549" t="s">
        <v>680</v>
      </c>
      <c r="AH83" s="553" t="s">
        <v>488</v>
      </c>
      <c r="AI83" s="554" t="s">
        <v>491</v>
      </c>
      <c r="AJ83" s="552">
        <v>0.1</v>
      </c>
      <c r="AK83" s="552">
        <v>0.1</v>
      </c>
      <c r="AL83" s="552">
        <v>0.1</v>
      </c>
      <c r="AM83" s="552">
        <v>0.1</v>
      </c>
      <c r="AN83" s="552">
        <v>0.1</v>
      </c>
      <c r="AO83" s="552">
        <v>0.1</v>
      </c>
      <c r="AP83" s="552">
        <v>0.1</v>
      </c>
      <c r="AQ83" s="552">
        <v>0.1</v>
      </c>
      <c r="AR83" s="552">
        <v>0.1</v>
      </c>
      <c r="AS83" s="556">
        <v>0.1</v>
      </c>
      <c r="AT83" s="557">
        <v>0</v>
      </c>
      <c r="AU83" s="556">
        <v>0</v>
      </c>
      <c r="AV83" s="556">
        <v>0</v>
      </c>
      <c r="AW83"/>
      <c r="AX83" s="549" t="s">
        <v>681</v>
      </c>
      <c r="AY83" s="553" t="s">
        <v>488</v>
      </c>
      <c r="AZ83" s="554" t="s">
        <v>466</v>
      </c>
      <c r="BA83" s="556">
        <v>0.1</v>
      </c>
      <c r="BB83" s="556">
        <v>0.1</v>
      </c>
      <c r="BC83" s="556">
        <v>0.1</v>
      </c>
      <c r="BD83" s="556">
        <v>0.1</v>
      </c>
      <c r="BE83" s="556">
        <v>0.1</v>
      </c>
      <c r="BF83" s="556">
        <v>0.1</v>
      </c>
      <c r="BG83" s="556">
        <v>0.1</v>
      </c>
      <c r="BH83" s="556">
        <v>0.1</v>
      </c>
      <c r="BI83" s="556">
        <v>0.1</v>
      </c>
      <c r="BJ83" s="556">
        <v>0.1</v>
      </c>
      <c r="BK83" s="557"/>
      <c r="BL83" s="556"/>
      <c r="BM83" s="556"/>
      <c r="BN83"/>
      <c r="BO83" s="549" t="s">
        <v>681</v>
      </c>
      <c r="BP83" s="553" t="s">
        <v>488</v>
      </c>
      <c r="BQ83" s="554" t="s">
        <v>491</v>
      </c>
      <c r="BR83" s="556">
        <v>0.1</v>
      </c>
      <c r="BS83" s="556">
        <v>0.1</v>
      </c>
      <c r="BT83" s="556">
        <v>0.1</v>
      </c>
      <c r="BU83" s="556">
        <v>0.1</v>
      </c>
      <c r="BV83" s="556">
        <v>0.1</v>
      </c>
      <c r="BW83" s="556">
        <v>0.1</v>
      </c>
      <c r="BX83" s="556">
        <v>0.1</v>
      </c>
      <c r="BY83" s="556">
        <v>0.1</v>
      </c>
      <c r="BZ83" s="556">
        <v>0.1</v>
      </c>
      <c r="CA83" s="556">
        <v>0.1</v>
      </c>
      <c r="CB83" s="557"/>
      <c r="CC83" s="556"/>
      <c r="CD83" s="556"/>
      <c r="CE83" s="694"/>
      <c r="CF83"/>
    </row>
    <row r="84" spans="1:84" s="601" customFormat="1">
      <c r="A84"/>
      <c r="B84" s="523" t="str">
        <f t="shared" si="72"/>
        <v>2.2.5</v>
      </c>
      <c r="C84" s="546" t="str">
        <f t="shared" si="51"/>
        <v>空調・給排水配管の更新必要間隔</v>
      </c>
      <c r="D84" s="536">
        <f t="shared" si="73"/>
        <v>0.2</v>
      </c>
      <c r="E84" s="548">
        <f t="shared" si="73"/>
        <v>0</v>
      </c>
      <c r="F84"/>
      <c r="G84" s="548">
        <f t="shared" si="52"/>
        <v>0.2</v>
      </c>
      <c r="H84" s="548">
        <f t="shared" si="53"/>
        <v>0</v>
      </c>
      <c r="I84" s="548"/>
      <c r="J84" s="548"/>
      <c r="K84" s="548">
        <f>IF(スコア!M88=0,0,1)</f>
        <v>1</v>
      </c>
      <c r="L84" s="548">
        <f>IF(スコア!O88=0,0,1)</f>
        <v>0</v>
      </c>
      <c r="M84" s="548">
        <f t="shared" si="54"/>
        <v>0.2</v>
      </c>
      <c r="N84" s="548">
        <f t="shared" si="55"/>
        <v>0</v>
      </c>
      <c r="O84"/>
      <c r="P84" s="549" t="str">
        <f t="shared" si="56"/>
        <v>2.2.5</v>
      </c>
      <c r="Q84" s="549" t="str">
        <f t="shared" si="57"/>
        <v xml:space="preserve"> Q2 2.2</v>
      </c>
      <c r="R84" s="550" t="str">
        <f t="shared" si="58"/>
        <v>空調・給排水配管の更新必要間隔</v>
      </c>
      <c r="S84" s="551">
        <f t="shared" si="59"/>
        <v>0.2</v>
      </c>
      <c r="T84" s="551">
        <f t="shared" si="60"/>
        <v>0.2</v>
      </c>
      <c r="U84" s="551">
        <f t="shared" si="61"/>
        <v>0.2</v>
      </c>
      <c r="V84" s="551">
        <f t="shared" si="62"/>
        <v>0.2</v>
      </c>
      <c r="W84" s="551">
        <f t="shared" si="63"/>
        <v>0.2</v>
      </c>
      <c r="X84" s="551">
        <f t="shared" si="64"/>
        <v>0.2</v>
      </c>
      <c r="Y84" s="551">
        <f t="shared" si="65"/>
        <v>0.2</v>
      </c>
      <c r="Z84" s="560">
        <f t="shared" si="66"/>
        <v>0.2</v>
      </c>
      <c r="AA84" s="551">
        <f t="shared" si="67"/>
        <v>0.2</v>
      </c>
      <c r="AB84" s="551">
        <f t="shared" si="68"/>
        <v>0.2</v>
      </c>
      <c r="AC84" s="552">
        <f t="shared" si="69"/>
        <v>0</v>
      </c>
      <c r="AD84" s="551">
        <f t="shared" si="70"/>
        <v>0</v>
      </c>
      <c r="AE84" s="551">
        <f t="shared" si="71"/>
        <v>0</v>
      </c>
      <c r="AF84"/>
      <c r="AG84" s="549" t="s">
        <v>682</v>
      </c>
      <c r="AH84" s="553" t="s">
        <v>488</v>
      </c>
      <c r="AI84" s="554" t="s">
        <v>492</v>
      </c>
      <c r="AJ84" s="552">
        <v>0.1</v>
      </c>
      <c r="AK84" s="552">
        <v>0.1</v>
      </c>
      <c r="AL84" s="552">
        <v>0.1</v>
      </c>
      <c r="AM84" s="552">
        <v>0.1</v>
      </c>
      <c r="AN84" s="552">
        <v>0.1</v>
      </c>
      <c r="AO84" s="552">
        <v>0.1</v>
      </c>
      <c r="AP84" s="552">
        <v>0.1</v>
      </c>
      <c r="AQ84" s="552">
        <v>0.1</v>
      </c>
      <c r="AR84" s="552">
        <v>0.1</v>
      </c>
      <c r="AS84" s="556">
        <v>0.1</v>
      </c>
      <c r="AT84" s="557"/>
      <c r="AU84" s="556"/>
      <c r="AV84" s="556"/>
      <c r="AW84"/>
      <c r="AX84" s="549" t="s">
        <v>683</v>
      </c>
      <c r="AY84" s="553" t="s">
        <v>488</v>
      </c>
      <c r="AZ84" s="554" t="s">
        <v>467</v>
      </c>
      <c r="BA84" s="556">
        <v>0.2</v>
      </c>
      <c r="BB84" s="556">
        <v>0.2</v>
      </c>
      <c r="BC84" s="556">
        <v>0.2</v>
      </c>
      <c r="BD84" s="556">
        <v>0.2</v>
      </c>
      <c r="BE84" s="556">
        <v>0.2</v>
      </c>
      <c r="BF84" s="556">
        <v>0.2</v>
      </c>
      <c r="BG84" s="556">
        <v>0.2</v>
      </c>
      <c r="BH84" s="556">
        <v>0.2</v>
      </c>
      <c r="BI84" s="556">
        <v>0.2</v>
      </c>
      <c r="BJ84" s="556">
        <v>0.2</v>
      </c>
      <c r="BK84" s="557"/>
      <c r="BL84" s="556"/>
      <c r="BM84" s="556"/>
      <c r="BN84"/>
      <c r="BO84" s="549" t="s">
        <v>683</v>
      </c>
      <c r="BP84" s="553" t="s">
        <v>488</v>
      </c>
      <c r="BQ84" s="554" t="s">
        <v>492</v>
      </c>
      <c r="BR84" s="556">
        <v>0.2</v>
      </c>
      <c r="BS84" s="556">
        <v>0.2</v>
      </c>
      <c r="BT84" s="556">
        <v>0.2</v>
      </c>
      <c r="BU84" s="556">
        <v>0.2</v>
      </c>
      <c r="BV84" s="556">
        <v>0.2</v>
      </c>
      <c r="BW84" s="556">
        <v>0.2</v>
      </c>
      <c r="BX84" s="556">
        <v>0.2</v>
      </c>
      <c r="BY84" s="556">
        <v>0.2</v>
      </c>
      <c r="BZ84" s="556">
        <v>0.2</v>
      </c>
      <c r="CA84" s="556">
        <v>0.2</v>
      </c>
      <c r="CB84" s="557"/>
      <c r="CC84" s="556"/>
      <c r="CD84" s="556"/>
      <c r="CE84" s="694"/>
      <c r="CF84"/>
    </row>
    <row r="85" spans="1:84">
      <c r="B85" s="523" t="str">
        <f t="shared" si="72"/>
        <v>2.2.6</v>
      </c>
      <c r="C85" s="605" t="str">
        <f t="shared" si="51"/>
        <v>主要設備機器の更新必要間隔</v>
      </c>
      <c r="D85" s="536">
        <f t="shared" si="73"/>
        <v>0.2</v>
      </c>
      <c r="E85" s="548">
        <f t="shared" si="73"/>
        <v>0</v>
      </c>
      <c r="G85" s="548">
        <f t="shared" si="52"/>
        <v>0.2</v>
      </c>
      <c r="H85" s="548">
        <f t="shared" si="53"/>
        <v>0</v>
      </c>
      <c r="I85" s="548"/>
      <c r="J85" s="548"/>
      <c r="K85" s="548">
        <f>IF(スコア!M88=0,0,1)</f>
        <v>1</v>
      </c>
      <c r="L85" s="548">
        <f>IF(スコア!O88=0,0,1)</f>
        <v>0</v>
      </c>
      <c r="M85" s="548">
        <f t="shared" si="54"/>
        <v>0.2</v>
      </c>
      <c r="N85" s="548">
        <f t="shared" si="55"/>
        <v>0</v>
      </c>
      <c r="P85" s="549" t="str">
        <f t="shared" si="56"/>
        <v>2.2.6</v>
      </c>
      <c r="Q85" s="549" t="str">
        <f t="shared" si="57"/>
        <v xml:space="preserve"> Q2 2.2</v>
      </c>
      <c r="R85" s="550" t="str">
        <f t="shared" si="58"/>
        <v>主要設備機器の更新必要間隔</v>
      </c>
      <c r="S85" s="551">
        <f t="shared" si="59"/>
        <v>0.2</v>
      </c>
      <c r="T85" s="551">
        <f t="shared" si="60"/>
        <v>0.2</v>
      </c>
      <c r="U85" s="551">
        <f t="shared" si="61"/>
        <v>0.2</v>
      </c>
      <c r="V85" s="551">
        <f t="shared" si="62"/>
        <v>0.2</v>
      </c>
      <c r="W85" s="551">
        <f t="shared" si="63"/>
        <v>0.2</v>
      </c>
      <c r="X85" s="551">
        <f t="shared" si="64"/>
        <v>0.2</v>
      </c>
      <c r="Y85" s="551">
        <f t="shared" si="65"/>
        <v>0.2</v>
      </c>
      <c r="Z85" s="560">
        <f t="shared" si="66"/>
        <v>0.2</v>
      </c>
      <c r="AA85" s="551">
        <f t="shared" si="67"/>
        <v>0.2</v>
      </c>
      <c r="AB85" s="551">
        <f t="shared" si="68"/>
        <v>0.2</v>
      </c>
      <c r="AC85" s="552">
        <f t="shared" si="69"/>
        <v>0</v>
      </c>
      <c r="AD85" s="551">
        <f t="shared" si="70"/>
        <v>0</v>
      </c>
      <c r="AE85" s="551">
        <f t="shared" si="71"/>
        <v>0</v>
      </c>
      <c r="AG85" s="549" t="s">
        <v>684</v>
      </c>
      <c r="AH85" s="553" t="s">
        <v>488</v>
      </c>
      <c r="AI85" s="554" t="s">
        <v>493</v>
      </c>
      <c r="AJ85" s="552">
        <v>0.2</v>
      </c>
      <c r="AK85" s="552">
        <v>0.2</v>
      </c>
      <c r="AL85" s="552">
        <v>0.2</v>
      </c>
      <c r="AM85" s="552">
        <v>0.2</v>
      </c>
      <c r="AN85" s="552">
        <v>0.2</v>
      </c>
      <c r="AO85" s="552">
        <v>0.2</v>
      </c>
      <c r="AP85" s="552">
        <v>0.2</v>
      </c>
      <c r="AQ85" s="552">
        <v>0.2</v>
      </c>
      <c r="AR85" s="552">
        <v>0.2</v>
      </c>
      <c r="AS85" s="556">
        <v>0.25</v>
      </c>
      <c r="AT85" s="557">
        <v>0</v>
      </c>
      <c r="AU85" s="556">
        <v>0</v>
      </c>
      <c r="AV85" s="556">
        <v>0</v>
      </c>
      <c r="AX85" s="549" t="s">
        <v>684</v>
      </c>
      <c r="AY85" s="553" t="s">
        <v>488</v>
      </c>
      <c r="AZ85" s="554" t="s">
        <v>493</v>
      </c>
      <c r="BA85" s="556">
        <v>0.2</v>
      </c>
      <c r="BB85" s="556">
        <v>0.2</v>
      </c>
      <c r="BC85" s="556">
        <v>0.2</v>
      </c>
      <c r="BD85" s="556">
        <v>0.2</v>
      </c>
      <c r="BE85" s="556">
        <v>0.2</v>
      </c>
      <c r="BF85" s="556">
        <v>0.2</v>
      </c>
      <c r="BG85" s="556">
        <v>0.2</v>
      </c>
      <c r="BH85" s="556">
        <v>0.2</v>
      </c>
      <c r="BI85" s="556">
        <v>0.2</v>
      </c>
      <c r="BJ85" s="556">
        <v>0.2</v>
      </c>
      <c r="BK85" s="557"/>
      <c r="BL85" s="556"/>
      <c r="BM85" s="556"/>
      <c r="BO85" s="549" t="s">
        <v>684</v>
      </c>
      <c r="BP85" s="553" t="s">
        <v>488</v>
      </c>
      <c r="BQ85" s="554" t="s">
        <v>493</v>
      </c>
      <c r="BR85" s="556">
        <v>0.2</v>
      </c>
      <c r="BS85" s="556">
        <v>0.2</v>
      </c>
      <c r="BT85" s="556">
        <v>0.2</v>
      </c>
      <c r="BU85" s="556">
        <v>0.2</v>
      </c>
      <c r="BV85" s="556">
        <v>0.2</v>
      </c>
      <c r="BW85" s="556">
        <v>0.2</v>
      </c>
      <c r="BX85" s="556">
        <v>0.2</v>
      </c>
      <c r="BY85" s="556">
        <v>0.2</v>
      </c>
      <c r="BZ85" s="556">
        <v>0.2</v>
      </c>
      <c r="CA85" s="556">
        <v>0.2</v>
      </c>
      <c r="CB85" s="557"/>
      <c r="CC85" s="556"/>
      <c r="CD85" s="556"/>
      <c r="CE85" s="694"/>
    </row>
    <row r="86" spans="1:84">
      <c r="B86" s="523">
        <f t="shared" si="72"/>
        <v>2.2999999999999998</v>
      </c>
      <c r="C86" s="605" t="str">
        <f t="shared" si="51"/>
        <v>適切な更新</v>
      </c>
      <c r="D86" s="547">
        <f>IF(I$75=0,0,G86/I$75)</f>
        <v>0</v>
      </c>
      <c r="E86" s="548">
        <f>IF(J$75=0,0,H86/J$75)</f>
        <v>0</v>
      </c>
      <c r="G86" s="548">
        <f t="shared" si="52"/>
        <v>0</v>
      </c>
      <c r="H86" s="548">
        <f t="shared" si="53"/>
        <v>0</v>
      </c>
      <c r="I86" s="548">
        <f>G87+G88+G89</f>
        <v>0</v>
      </c>
      <c r="J86" s="548">
        <f>H87+H88+H89</f>
        <v>0</v>
      </c>
      <c r="K86" s="548">
        <f>IF(スコア!M89=0,0,1)</f>
        <v>0</v>
      </c>
      <c r="L86" s="548">
        <f>IF(スコア!O93=0,0,1)</f>
        <v>0</v>
      </c>
      <c r="M86" s="548">
        <f t="shared" si="54"/>
        <v>0</v>
      </c>
      <c r="N86" s="548">
        <f t="shared" si="55"/>
        <v>0</v>
      </c>
      <c r="P86" s="549">
        <f t="shared" si="56"/>
        <v>2.2999999999999998</v>
      </c>
      <c r="Q86" s="549" t="str">
        <f t="shared" si="57"/>
        <v xml:space="preserve"> Q2 2</v>
      </c>
      <c r="R86" s="550" t="str">
        <f t="shared" si="58"/>
        <v>適切な更新</v>
      </c>
      <c r="S86" s="551">
        <f t="shared" si="59"/>
        <v>0</v>
      </c>
      <c r="T86" s="551">
        <f t="shared" si="60"/>
        <v>0</v>
      </c>
      <c r="U86" s="551">
        <f t="shared" si="61"/>
        <v>0</v>
      </c>
      <c r="V86" s="551">
        <f t="shared" si="62"/>
        <v>0</v>
      </c>
      <c r="W86" s="551">
        <f t="shared" si="63"/>
        <v>0</v>
      </c>
      <c r="X86" s="551">
        <f t="shared" si="64"/>
        <v>0</v>
      </c>
      <c r="Y86" s="551">
        <f t="shared" si="65"/>
        <v>0</v>
      </c>
      <c r="Z86" s="560">
        <f t="shared" si="66"/>
        <v>0</v>
      </c>
      <c r="AA86" s="551">
        <f t="shared" si="67"/>
        <v>0</v>
      </c>
      <c r="AB86" s="551">
        <f t="shared" si="68"/>
        <v>0</v>
      </c>
      <c r="AC86" s="552">
        <f t="shared" si="69"/>
        <v>0</v>
      </c>
      <c r="AD86" s="551">
        <f t="shared" si="70"/>
        <v>0</v>
      </c>
      <c r="AE86" s="551">
        <f t="shared" si="71"/>
        <v>0</v>
      </c>
      <c r="AG86" s="549">
        <v>2.2999999999999998</v>
      </c>
      <c r="AH86" s="549" t="s">
        <v>685</v>
      </c>
      <c r="AI86" s="553" t="s">
        <v>190</v>
      </c>
      <c r="AJ86" s="551">
        <v>0.25</v>
      </c>
      <c r="AK86" s="551">
        <v>0.25</v>
      </c>
      <c r="AL86" s="551">
        <v>0.25</v>
      </c>
      <c r="AM86" s="551">
        <v>0.25</v>
      </c>
      <c r="AN86" s="551">
        <v>0.25</v>
      </c>
      <c r="AO86" s="551">
        <v>0.25</v>
      </c>
      <c r="AP86" s="551">
        <v>0.25</v>
      </c>
      <c r="AQ86" s="560">
        <v>0.25</v>
      </c>
      <c r="AR86" s="551">
        <v>0.25</v>
      </c>
      <c r="AS86" s="556">
        <v>0.25</v>
      </c>
      <c r="AT86" s="556"/>
      <c r="AU86" s="557"/>
      <c r="AV86" s="556"/>
      <c r="AX86" s="577">
        <v>2.2999999999999998</v>
      </c>
      <c r="AY86" s="606" t="s">
        <v>484</v>
      </c>
      <c r="AZ86" s="582" t="s">
        <v>468</v>
      </c>
      <c r="BA86" s="583">
        <v>0</v>
      </c>
      <c r="BB86" s="583">
        <v>0</v>
      </c>
      <c r="BC86" s="583">
        <v>0</v>
      </c>
      <c r="BD86" s="583">
        <v>0</v>
      </c>
      <c r="BE86" s="583">
        <v>0</v>
      </c>
      <c r="BF86" s="583">
        <v>0</v>
      </c>
      <c r="BG86" s="583">
        <v>0</v>
      </c>
      <c r="BH86" s="583">
        <v>0</v>
      </c>
      <c r="BI86" s="583">
        <v>0</v>
      </c>
      <c r="BJ86" s="583">
        <v>0</v>
      </c>
      <c r="BK86" s="585"/>
      <c r="BL86" s="583"/>
      <c r="BM86" s="583"/>
      <c r="BO86" s="577">
        <v>2.2999999999999998</v>
      </c>
      <c r="BP86" s="606" t="s">
        <v>484</v>
      </c>
      <c r="BQ86" s="582" t="s">
        <v>190</v>
      </c>
      <c r="BR86" s="583">
        <v>0</v>
      </c>
      <c r="BS86" s="583">
        <v>0</v>
      </c>
      <c r="BT86" s="583">
        <v>0</v>
      </c>
      <c r="BU86" s="583">
        <v>0</v>
      </c>
      <c r="BV86" s="583">
        <v>0</v>
      </c>
      <c r="BW86" s="583">
        <v>0</v>
      </c>
      <c r="BX86" s="583">
        <v>0</v>
      </c>
      <c r="BY86" s="583">
        <v>0</v>
      </c>
      <c r="BZ86" s="583">
        <v>0</v>
      </c>
      <c r="CA86" s="583">
        <v>0</v>
      </c>
      <c r="CB86" s="583"/>
      <c r="CC86" s="583"/>
      <c r="CD86" s="583"/>
      <c r="CE86" s="694"/>
    </row>
    <row r="87" spans="1:84" hidden="1">
      <c r="B87" s="523" t="str">
        <f t="shared" si="72"/>
        <v>2.3.1</v>
      </c>
      <c r="C87" s="605" t="str">
        <f t="shared" si="51"/>
        <v>屋上（屋根）・外壁仕上げ材の更新</v>
      </c>
      <c r="D87" s="536">
        <f t="shared" ref="D87:E89" si="74">IF(I$79&gt;0,G87/I$79,0)</f>
        <v>0</v>
      </c>
      <c r="E87" s="548">
        <f t="shared" si="74"/>
        <v>0</v>
      </c>
      <c r="G87" s="548">
        <f t="shared" si="52"/>
        <v>0</v>
      </c>
      <c r="H87" s="548">
        <f t="shared" si="53"/>
        <v>0</v>
      </c>
      <c r="I87" s="548"/>
      <c r="J87" s="548"/>
      <c r="K87" s="548">
        <f>IF(スコア!M90=0,0,1)</f>
        <v>1</v>
      </c>
      <c r="L87" s="548">
        <f>IF(スコア!O94=0,0,1)</f>
        <v>0</v>
      </c>
      <c r="M87" s="548">
        <f t="shared" si="54"/>
        <v>0</v>
      </c>
      <c r="N87" s="548">
        <f t="shared" si="55"/>
        <v>0</v>
      </c>
      <c r="P87" s="549" t="str">
        <f t="shared" si="56"/>
        <v>2.3.1</v>
      </c>
      <c r="Q87" s="549" t="str">
        <f t="shared" si="57"/>
        <v xml:space="preserve"> Q2 2.3</v>
      </c>
      <c r="R87" s="550" t="str">
        <f t="shared" si="58"/>
        <v>屋上（屋根）・外壁仕上げ材の更新</v>
      </c>
      <c r="S87" s="551">
        <f t="shared" si="59"/>
        <v>0</v>
      </c>
      <c r="T87" s="551">
        <f t="shared" si="60"/>
        <v>0</v>
      </c>
      <c r="U87" s="551">
        <f t="shared" si="61"/>
        <v>0</v>
      </c>
      <c r="V87" s="551">
        <f t="shared" si="62"/>
        <v>0</v>
      </c>
      <c r="W87" s="551">
        <f t="shared" si="63"/>
        <v>0</v>
      </c>
      <c r="X87" s="551">
        <f t="shared" si="64"/>
        <v>0</v>
      </c>
      <c r="Y87" s="551">
        <f t="shared" si="65"/>
        <v>0</v>
      </c>
      <c r="Z87" s="560">
        <f t="shared" si="66"/>
        <v>0</v>
      </c>
      <c r="AA87" s="551">
        <f t="shared" si="67"/>
        <v>0</v>
      </c>
      <c r="AB87" s="551">
        <f t="shared" si="68"/>
        <v>0</v>
      </c>
      <c r="AC87" s="552">
        <f t="shared" si="69"/>
        <v>0</v>
      </c>
      <c r="AD87" s="551">
        <f t="shared" si="70"/>
        <v>0</v>
      </c>
      <c r="AE87" s="551">
        <f t="shared" si="71"/>
        <v>0</v>
      </c>
      <c r="AG87" s="549" t="s">
        <v>686</v>
      </c>
      <c r="AH87" s="549" t="s">
        <v>687</v>
      </c>
      <c r="AI87" s="553" t="s">
        <v>16</v>
      </c>
      <c r="AJ87" s="594">
        <v>0.33333333333333331</v>
      </c>
      <c r="AK87" s="594">
        <v>0.33333333333333331</v>
      </c>
      <c r="AL87" s="594">
        <v>0.33333333333333331</v>
      </c>
      <c r="AM87" s="594">
        <v>0.33333333333333331</v>
      </c>
      <c r="AN87" s="594">
        <v>0.33333333333333331</v>
      </c>
      <c r="AO87" s="594">
        <v>0.33333333333333331</v>
      </c>
      <c r="AP87" s="594">
        <v>0.33333333333333331</v>
      </c>
      <c r="AQ87" s="594">
        <v>0.33333333333333331</v>
      </c>
      <c r="AR87" s="594">
        <v>0.33333333333333331</v>
      </c>
      <c r="AS87" s="556">
        <v>0.33333333333333331</v>
      </c>
      <c r="AT87" s="556"/>
      <c r="AU87" s="557"/>
      <c r="AV87" s="556"/>
      <c r="AX87" s="577" t="s">
        <v>688</v>
      </c>
      <c r="AY87" s="275" t="s">
        <v>494</v>
      </c>
      <c r="AZ87" s="582" t="s">
        <v>469</v>
      </c>
      <c r="BA87" s="583">
        <v>0</v>
      </c>
      <c r="BB87" s="583">
        <v>0</v>
      </c>
      <c r="BC87" s="583">
        <v>0</v>
      </c>
      <c r="BD87" s="583">
        <v>0</v>
      </c>
      <c r="BE87" s="583">
        <v>0</v>
      </c>
      <c r="BF87" s="583">
        <v>0</v>
      </c>
      <c r="BG87" s="583">
        <v>0</v>
      </c>
      <c r="BH87" s="583">
        <v>0</v>
      </c>
      <c r="BI87" s="583">
        <v>0</v>
      </c>
      <c r="BJ87" s="583">
        <v>0</v>
      </c>
      <c r="BK87" s="585"/>
      <c r="BL87" s="583"/>
      <c r="BM87" s="583"/>
      <c r="BO87" s="577" t="s">
        <v>688</v>
      </c>
      <c r="BP87" s="275" t="s">
        <v>494</v>
      </c>
      <c r="BQ87" s="582" t="s">
        <v>16</v>
      </c>
      <c r="BR87" s="583">
        <v>0</v>
      </c>
      <c r="BS87" s="583">
        <v>0</v>
      </c>
      <c r="BT87" s="583">
        <v>0</v>
      </c>
      <c r="BU87" s="583">
        <v>0</v>
      </c>
      <c r="BV87" s="583">
        <v>0</v>
      </c>
      <c r="BW87" s="583">
        <v>0</v>
      </c>
      <c r="BX87" s="583">
        <v>0</v>
      </c>
      <c r="BY87" s="583">
        <v>0</v>
      </c>
      <c r="BZ87" s="583">
        <v>0</v>
      </c>
      <c r="CA87" s="583">
        <v>0</v>
      </c>
      <c r="CB87" s="583"/>
      <c r="CC87" s="583"/>
      <c r="CD87" s="583"/>
      <c r="CE87" s="694"/>
    </row>
    <row r="88" spans="1:84" hidden="1">
      <c r="B88" s="523" t="str">
        <f t="shared" si="72"/>
        <v>2.3.2</v>
      </c>
      <c r="C88" s="605" t="str">
        <f t="shared" si="51"/>
        <v>配管・配線材の更新</v>
      </c>
      <c r="D88" s="536">
        <f t="shared" si="74"/>
        <v>0</v>
      </c>
      <c r="E88" s="548">
        <f t="shared" si="74"/>
        <v>0</v>
      </c>
      <c r="G88" s="548">
        <f t="shared" si="52"/>
        <v>0</v>
      </c>
      <c r="H88" s="548">
        <f t="shared" si="53"/>
        <v>0</v>
      </c>
      <c r="I88" s="548"/>
      <c r="J88" s="548"/>
      <c r="K88" s="548">
        <f>IF(スコア!M91=0,0,1)</f>
        <v>1</v>
      </c>
      <c r="L88" s="548">
        <f>IF(スコア!O95=0,0,1)</f>
        <v>0</v>
      </c>
      <c r="M88" s="548">
        <f t="shared" si="54"/>
        <v>0</v>
      </c>
      <c r="N88" s="548">
        <f t="shared" si="55"/>
        <v>0</v>
      </c>
      <c r="P88" s="549" t="str">
        <f t="shared" si="56"/>
        <v>2.3.2</v>
      </c>
      <c r="Q88" s="549" t="str">
        <f t="shared" si="57"/>
        <v xml:space="preserve"> Q2 2.3</v>
      </c>
      <c r="R88" s="550" t="str">
        <f t="shared" si="58"/>
        <v>配管・配線材の更新</v>
      </c>
      <c r="S88" s="551">
        <f t="shared" si="59"/>
        <v>0</v>
      </c>
      <c r="T88" s="551">
        <f t="shared" si="60"/>
        <v>0</v>
      </c>
      <c r="U88" s="551">
        <f t="shared" si="61"/>
        <v>0</v>
      </c>
      <c r="V88" s="551">
        <f t="shared" si="62"/>
        <v>0</v>
      </c>
      <c r="W88" s="551">
        <f t="shared" si="63"/>
        <v>0</v>
      </c>
      <c r="X88" s="551">
        <f t="shared" si="64"/>
        <v>0</v>
      </c>
      <c r="Y88" s="551">
        <f t="shared" si="65"/>
        <v>0</v>
      </c>
      <c r="Z88" s="560">
        <f t="shared" si="66"/>
        <v>0</v>
      </c>
      <c r="AA88" s="551">
        <f t="shared" si="67"/>
        <v>0</v>
      </c>
      <c r="AB88" s="551">
        <f t="shared" si="68"/>
        <v>0</v>
      </c>
      <c r="AC88" s="552">
        <f t="shared" si="69"/>
        <v>0</v>
      </c>
      <c r="AD88" s="551">
        <f t="shared" si="70"/>
        <v>0</v>
      </c>
      <c r="AE88" s="551">
        <f t="shared" si="71"/>
        <v>0</v>
      </c>
      <c r="AG88" s="549" t="s">
        <v>689</v>
      </c>
      <c r="AH88" s="549" t="s">
        <v>690</v>
      </c>
      <c r="AI88" s="553" t="s">
        <v>17</v>
      </c>
      <c r="AJ88" s="594">
        <v>0.33333333333333331</v>
      </c>
      <c r="AK88" s="594">
        <v>0.33333333333333331</v>
      </c>
      <c r="AL88" s="594">
        <v>0.33333333333333331</v>
      </c>
      <c r="AM88" s="594">
        <v>0.33333333333333331</v>
      </c>
      <c r="AN88" s="594">
        <v>0.33333333333333331</v>
      </c>
      <c r="AO88" s="594">
        <v>0.33333333333333331</v>
      </c>
      <c r="AP88" s="594">
        <v>0.33333333333333331</v>
      </c>
      <c r="AQ88" s="594">
        <v>0.33333333333333331</v>
      </c>
      <c r="AR88" s="594">
        <v>0.33333333333333331</v>
      </c>
      <c r="AS88" s="556">
        <v>0.33333333333333331</v>
      </c>
      <c r="AT88" s="556"/>
      <c r="AU88" s="557"/>
      <c r="AV88" s="556"/>
      <c r="AX88" s="577" t="s">
        <v>317</v>
      </c>
      <c r="AY88" s="275" t="s">
        <v>494</v>
      </c>
      <c r="AZ88" s="582" t="s">
        <v>470</v>
      </c>
      <c r="BA88" s="583">
        <v>0</v>
      </c>
      <c r="BB88" s="583">
        <v>0</v>
      </c>
      <c r="BC88" s="583">
        <v>0</v>
      </c>
      <c r="BD88" s="583">
        <v>0</v>
      </c>
      <c r="BE88" s="583">
        <v>0</v>
      </c>
      <c r="BF88" s="583">
        <v>0</v>
      </c>
      <c r="BG88" s="583">
        <v>0</v>
      </c>
      <c r="BH88" s="583">
        <v>0</v>
      </c>
      <c r="BI88" s="583">
        <v>0</v>
      </c>
      <c r="BJ88" s="583">
        <v>0</v>
      </c>
      <c r="BK88" s="585"/>
      <c r="BL88" s="583"/>
      <c r="BM88" s="583"/>
      <c r="BO88" s="577" t="s">
        <v>317</v>
      </c>
      <c r="BP88" s="275" t="s">
        <v>494</v>
      </c>
      <c r="BQ88" s="582" t="s">
        <v>17</v>
      </c>
      <c r="BR88" s="583">
        <v>0</v>
      </c>
      <c r="BS88" s="583">
        <v>0</v>
      </c>
      <c r="BT88" s="583">
        <v>0</v>
      </c>
      <c r="BU88" s="583">
        <v>0</v>
      </c>
      <c r="BV88" s="583">
        <v>0</v>
      </c>
      <c r="BW88" s="583">
        <v>0</v>
      </c>
      <c r="BX88" s="583">
        <v>0</v>
      </c>
      <c r="BY88" s="583">
        <v>0</v>
      </c>
      <c r="BZ88" s="583">
        <v>0</v>
      </c>
      <c r="CA88" s="583">
        <v>0</v>
      </c>
      <c r="CB88" s="583"/>
      <c r="CC88" s="583"/>
      <c r="CD88" s="583"/>
      <c r="CE88" s="694"/>
    </row>
    <row r="89" spans="1:84" hidden="1">
      <c r="B89" s="523" t="str">
        <f t="shared" si="72"/>
        <v>2.3.3</v>
      </c>
      <c r="C89" s="605" t="str">
        <f t="shared" si="51"/>
        <v>主要設備機器の更新</v>
      </c>
      <c r="D89" s="536">
        <f t="shared" si="74"/>
        <v>0</v>
      </c>
      <c r="E89" s="548">
        <f t="shared" si="74"/>
        <v>0</v>
      </c>
      <c r="G89" s="548">
        <f t="shared" si="52"/>
        <v>0</v>
      </c>
      <c r="H89" s="548">
        <f t="shared" si="53"/>
        <v>0</v>
      </c>
      <c r="I89" s="548"/>
      <c r="J89" s="548"/>
      <c r="K89" s="548">
        <f>IF(スコア!M92=0,0,1)</f>
        <v>1</v>
      </c>
      <c r="L89" s="548">
        <f>IF(スコア!O96=0,0,1)</f>
        <v>0</v>
      </c>
      <c r="M89" s="548">
        <f t="shared" si="54"/>
        <v>0</v>
      </c>
      <c r="N89" s="548">
        <f t="shared" si="55"/>
        <v>0</v>
      </c>
      <c r="P89" s="549" t="str">
        <f t="shared" si="56"/>
        <v>2.3.3</v>
      </c>
      <c r="Q89" s="549" t="str">
        <f t="shared" si="57"/>
        <v xml:space="preserve"> Q2 2.3</v>
      </c>
      <c r="R89" s="550" t="str">
        <f t="shared" si="58"/>
        <v>主要設備機器の更新</v>
      </c>
      <c r="S89" s="551">
        <f t="shared" si="59"/>
        <v>0</v>
      </c>
      <c r="T89" s="551">
        <f t="shared" si="60"/>
        <v>0</v>
      </c>
      <c r="U89" s="551">
        <f t="shared" si="61"/>
        <v>0</v>
      </c>
      <c r="V89" s="551">
        <f t="shared" si="62"/>
        <v>0</v>
      </c>
      <c r="W89" s="551">
        <f t="shared" si="63"/>
        <v>0</v>
      </c>
      <c r="X89" s="551">
        <f t="shared" si="64"/>
        <v>0</v>
      </c>
      <c r="Y89" s="551">
        <f t="shared" si="65"/>
        <v>0</v>
      </c>
      <c r="Z89" s="560">
        <f t="shared" si="66"/>
        <v>0</v>
      </c>
      <c r="AA89" s="551">
        <f t="shared" si="67"/>
        <v>0</v>
      </c>
      <c r="AB89" s="551">
        <f t="shared" si="68"/>
        <v>0</v>
      </c>
      <c r="AC89" s="552">
        <f t="shared" si="69"/>
        <v>0</v>
      </c>
      <c r="AD89" s="551">
        <f t="shared" si="70"/>
        <v>0</v>
      </c>
      <c r="AE89" s="551">
        <f t="shared" si="71"/>
        <v>0</v>
      </c>
      <c r="AG89" s="549" t="s">
        <v>318</v>
      </c>
      <c r="AH89" s="549" t="s">
        <v>319</v>
      </c>
      <c r="AI89" s="553" t="s">
        <v>495</v>
      </c>
      <c r="AJ89" s="594">
        <v>0.33333333333333331</v>
      </c>
      <c r="AK89" s="594">
        <v>0.33333333333333331</v>
      </c>
      <c r="AL89" s="594">
        <v>0.33333333333333331</v>
      </c>
      <c r="AM89" s="594">
        <v>0.33333333333333331</v>
      </c>
      <c r="AN89" s="594">
        <v>0.33333333333333331</v>
      </c>
      <c r="AO89" s="594">
        <v>0.33333333333333331</v>
      </c>
      <c r="AP89" s="594">
        <v>0.33333333333333331</v>
      </c>
      <c r="AQ89" s="594">
        <v>0.33333333333333331</v>
      </c>
      <c r="AR89" s="594">
        <v>0.33333333333333331</v>
      </c>
      <c r="AS89" s="556">
        <v>0.33333333333333331</v>
      </c>
      <c r="AT89" s="556"/>
      <c r="AU89" s="557"/>
      <c r="AV89" s="556"/>
      <c r="AX89" s="577" t="s">
        <v>320</v>
      </c>
      <c r="AY89" s="275" t="s">
        <v>494</v>
      </c>
      <c r="AZ89" s="582" t="s">
        <v>471</v>
      </c>
      <c r="BA89" s="583">
        <v>0</v>
      </c>
      <c r="BB89" s="583">
        <v>0</v>
      </c>
      <c r="BC89" s="583">
        <v>0</v>
      </c>
      <c r="BD89" s="583">
        <v>0</v>
      </c>
      <c r="BE89" s="583">
        <v>0</v>
      </c>
      <c r="BF89" s="583">
        <v>0</v>
      </c>
      <c r="BG89" s="583">
        <v>0</v>
      </c>
      <c r="BH89" s="583">
        <v>0</v>
      </c>
      <c r="BI89" s="583">
        <v>0</v>
      </c>
      <c r="BJ89" s="583">
        <v>0</v>
      </c>
      <c r="BK89" s="585"/>
      <c r="BL89" s="583"/>
      <c r="BM89" s="583"/>
      <c r="BO89" s="577" t="s">
        <v>320</v>
      </c>
      <c r="BP89" s="275" t="s">
        <v>494</v>
      </c>
      <c r="BQ89" s="582" t="s">
        <v>495</v>
      </c>
      <c r="BR89" s="583">
        <v>0</v>
      </c>
      <c r="BS89" s="583">
        <v>0</v>
      </c>
      <c r="BT89" s="583">
        <v>0</v>
      </c>
      <c r="BU89" s="583">
        <v>0</v>
      </c>
      <c r="BV89" s="583">
        <v>0</v>
      </c>
      <c r="BW89" s="583">
        <v>0</v>
      </c>
      <c r="BX89" s="583">
        <v>0</v>
      </c>
      <c r="BY89" s="583">
        <v>0</v>
      </c>
      <c r="BZ89" s="583">
        <v>0</v>
      </c>
      <c r="CA89" s="583">
        <v>0</v>
      </c>
      <c r="CB89" s="583"/>
      <c r="CC89" s="583"/>
      <c r="CD89" s="583"/>
      <c r="CE89" s="694"/>
    </row>
    <row r="90" spans="1:84">
      <c r="B90" s="523">
        <f t="shared" si="72"/>
        <v>2.4</v>
      </c>
      <c r="C90" s="550" t="str">
        <f t="shared" si="51"/>
        <v>信頼性</v>
      </c>
      <c r="D90" s="547">
        <f>IF(I$75=0,0,G90/I$75)</f>
        <v>0.2</v>
      </c>
      <c r="E90" s="548">
        <f>IF(J$75=0,0,H90/J$75)</f>
        <v>0</v>
      </c>
      <c r="G90" s="548">
        <f t="shared" si="52"/>
        <v>0.2</v>
      </c>
      <c r="H90" s="548">
        <f t="shared" si="53"/>
        <v>0</v>
      </c>
      <c r="I90" s="548">
        <f>SUM(G91:G95)</f>
        <v>1</v>
      </c>
      <c r="J90" s="548">
        <f>SUM(H91:H95)</f>
        <v>0</v>
      </c>
      <c r="K90" s="548">
        <f>IF(スコア!M93=0,0,1)</f>
        <v>1</v>
      </c>
      <c r="L90" s="548">
        <f>IF(スコア!O93=0,0,1)</f>
        <v>0</v>
      </c>
      <c r="M90" s="548">
        <f t="shared" si="54"/>
        <v>0.2</v>
      </c>
      <c r="N90" s="548">
        <f t="shared" si="55"/>
        <v>0</v>
      </c>
      <c r="P90" s="549">
        <f t="shared" si="56"/>
        <v>2.4</v>
      </c>
      <c r="Q90" s="549" t="str">
        <f t="shared" si="57"/>
        <v xml:space="preserve"> Q2 2</v>
      </c>
      <c r="R90" s="550" t="str">
        <f t="shared" si="58"/>
        <v>信頼性</v>
      </c>
      <c r="S90" s="551">
        <f t="shared" si="59"/>
        <v>0.2</v>
      </c>
      <c r="T90" s="551">
        <f t="shared" si="60"/>
        <v>0.2</v>
      </c>
      <c r="U90" s="551">
        <f t="shared" si="61"/>
        <v>0.2</v>
      </c>
      <c r="V90" s="551">
        <f t="shared" si="62"/>
        <v>0.2</v>
      </c>
      <c r="W90" s="551">
        <f t="shared" si="63"/>
        <v>0.2</v>
      </c>
      <c r="X90" s="551">
        <f t="shared" si="64"/>
        <v>0.2</v>
      </c>
      <c r="Y90" s="551">
        <f t="shared" si="65"/>
        <v>0.2</v>
      </c>
      <c r="Z90" s="560">
        <f t="shared" si="66"/>
        <v>0.2</v>
      </c>
      <c r="AA90" s="551">
        <f t="shared" si="67"/>
        <v>0.2</v>
      </c>
      <c r="AB90" s="551">
        <f t="shared" si="68"/>
        <v>0.2</v>
      </c>
      <c r="AC90" s="552">
        <f t="shared" si="69"/>
        <v>0</v>
      </c>
      <c r="AD90" s="551">
        <f t="shared" si="70"/>
        <v>0</v>
      </c>
      <c r="AE90" s="551">
        <f t="shared" si="71"/>
        <v>0</v>
      </c>
      <c r="AG90" s="549">
        <v>2.4</v>
      </c>
      <c r="AH90" s="553" t="s">
        <v>484</v>
      </c>
      <c r="AI90" s="550" t="s">
        <v>19</v>
      </c>
      <c r="AJ90" s="551">
        <v>0.25</v>
      </c>
      <c r="AK90" s="551">
        <v>0.25</v>
      </c>
      <c r="AL90" s="551">
        <v>0.25</v>
      </c>
      <c r="AM90" s="551">
        <v>0.25</v>
      </c>
      <c r="AN90" s="551">
        <v>0.25</v>
      </c>
      <c r="AO90" s="551">
        <v>0.25</v>
      </c>
      <c r="AP90" s="551">
        <v>0.25</v>
      </c>
      <c r="AQ90" s="560">
        <v>0.25</v>
      </c>
      <c r="AR90" s="551">
        <v>0.25</v>
      </c>
      <c r="AS90" s="556">
        <v>0.25</v>
      </c>
      <c r="AT90" s="557">
        <v>0</v>
      </c>
      <c r="AU90" s="556">
        <v>0</v>
      </c>
      <c r="AV90" s="556">
        <v>0</v>
      </c>
      <c r="AX90" s="549">
        <v>2.4</v>
      </c>
      <c r="AY90" s="553" t="s">
        <v>484</v>
      </c>
      <c r="AZ90" s="550" t="s">
        <v>472</v>
      </c>
      <c r="BA90" s="556">
        <v>0.2</v>
      </c>
      <c r="BB90" s="556">
        <v>0.2</v>
      </c>
      <c r="BC90" s="556">
        <v>0.2</v>
      </c>
      <c r="BD90" s="556">
        <v>0.2</v>
      </c>
      <c r="BE90" s="556">
        <v>0.2</v>
      </c>
      <c r="BF90" s="556">
        <v>0.2</v>
      </c>
      <c r="BG90" s="556">
        <v>0.2</v>
      </c>
      <c r="BH90" s="563">
        <v>0.2</v>
      </c>
      <c r="BI90" s="556">
        <v>0.2</v>
      </c>
      <c r="BJ90" s="556">
        <v>0.2</v>
      </c>
      <c r="BK90" s="557"/>
      <c r="BL90" s="556"/>
      <c r="BM90" s="556"/>
      <c r="BO90" s="549">
        <v>2.4</v>
      </c>
      <c r="BP90" s="553" t="s">
        <v>484</v>
      </c>
      <c r="BQ90" s="550" t="s">
        <v>19</v>
      </c>
      <c r="BR90" s="556">
        <v>0.2</v>
      </c>
      <c r="BS90" s="556">
        <v>0.2</v>
      </c>
      <c r="BT90" s="556">
        <v>0.2</v>
      </c>
      <c r="BU90" s="556">
        <v>0.2</v>
      </c>
      <c r="BV90" s="556">
        <v>0.2</v>
      </c>
      <c r="BW90" s="556">
        <v>0.2</v>
      </c>
      <c r="BX90" s="556">
        <v>0.2</v>
      </c>
      <c r="BY90" s="563">
        <v>0.2</v>
      </c>
      <c r="BZ90" s="556">
        <v>0.2</v>
      </c>
      <c r="CA90" s="556">
        <v>0.2</v>
      </c>
      <c r="CB90" s="557"/>
      <c r="CC90" s="556"/>
      <c r="CD90" s="556"/>
      <c r="CE90" s="694"/>
    </row>
    <row r="91" spans="1:84">
      <c r="B91" s="523" t="str">
        <f t="shared" si="72"/>
        <v>2.4.1</v>
      </c>
      <c r="C91" s="546" t="str">
        <f t="shared" si="51"/>
        <v>空調・換気設備</v>
      </c>
      <c r="D91" s="536">
        <f t="shared" ref="D91:E95" si="75">IF(I$90&gt;0,G91/I$90,0)</f>
        <v>0.2</v>
      </c>
      <c r="E91" s="548">
        <f t="shared" si="75"/>
        <v>0</v>
      </c>
      <c r="G91" s="548">
        <f t="shared" si="52"/>
        <v>0.2</v>
      </c>
      <c r="H91" s="548">
        <f t="shared" si="53"/>
        <v>0</v>
      </c>
      <c r="I91" s="548"/>
      <c r="J91" s="548"/>
      <c r="K91" s="548">
        <f>IF(スコア!M94=0,0,1)</f>
        <v>1</v>
      </c>
      <c r="L91" s="548">
        <f>IF(スコア!O94=0,0,1)</f>
        <v>0</v>
      </c>
      <c r="M91" s="548">
        <f t="shared" si="54"/>
        <v>0.2</v>
      </c>
      <c r="N91" s="548">
        <f t="shared" si="55"/>
        <v>0</v>
      </c>
      <c r="P91" s="549" t="str">
        <f t="shared" si="56"/>
        <v>2.4.1</v>
      </c>
      <c r="Q91" s="549" t="str">
        <f t="shared" si="57"/>
        <v xml:space="preserve"> Q2 2.4</v>
      </c>
      <c r="R91" s="550" t="str">
        <f t="shared" si="58"/>
        <v>空調・換気設備</v>
      </c>
      <c r="S91" s="551">
        <f t="shared" si="59"/>
        <v>0.2</v>
      </c>
      <c r="T91" s="551">
        <f t="shared" si="60"/>
        <v>0.2</v>
      </c>
      <c r="U91" s="551">
        <f t="shared" si="61"/>
        <v>0.2</v>
      </c>
      <c r="V91" s="551">
        <f t="shared" si="62"/>
        <v>0.2</v>
      </c>
      <c r="W91" s="551">
        <f t="shared" si="63"/>
        <v>0.2</v>
      </c>
      <c r="X91" s="551">
        <f t="shared" si="64"/>
        <v>0.2</v>
      </c>
      <c r="Y91" s="551">
        <f t="shared" si="65"/>
        <v>0.2</v>
      </c>
      <c r="Z91" s="560">
        <f t="shared" si="66"/>
        <v>0.2</v>
      </c>
      <c r="AA91" s="551">
        <f t="shared" si="67"/>
        <v>0.2</v>
      </c>
      <c r="AB91" s="551">
        <f t="shared" si="68"/>
        <v>0.2</v>
      </c>
      <c r="AC91" s="552">
        <f t="shared" si="69"/>
        <v>0</v>
      </c>
      <c r="AD91" s="551">
        <f t="shared" si="70"/>
        <v>0</v>
      </c>
      <c r="AE91" s="551">
        <f t="shared" si="71"/>
        <v>0</v>
      </c>
      <c r="AG91" s="549" t="s">
        <v>321</v>
      </c>
      <c r="AH91" s="553" t="s">
        <v>496</v>
      </c>
      <c r="AI91" s="554" t="s">
        <v>497</v>
      </c>
      <c r="AJ91" s="551">
        <v>0.2</v>
      </c>
      <c r="AK91" s="551">
        <v>0.2</v>
      </c>
      <c r="AL91" s="551">
        <v>0.2</v>
      </c>
      <c r="AM91" s="551">
        <v>0.2</v>
      </c>
      <c r="AN91" s="551">
        <v>0.2</v>
      </c>
      <c r="AO91" s="551">
        <v>0.2</v>
      </c>
      <c r="AP91" s="551">
        <v>0.2</v>
      </c>
      <c r="AQ91" s="560">
        <v>0.2</v>
      </c>
      <c r="AR91" s="551">
        <v>0.2</v>
      </c>
      <c r="AS91" s="556">
        <v>0.2</v>
      </c>
      <c r="AT91" s="557">
        <v>0</v>
      </c>
      <c r="AU91" s="556">
        <v>0</v>
      </c>
      <c r="AV91" s="556">
        <v>0</v>
      </c>
      <c r="AX91" s="549" t="s">
        <v>321</v>
      </c>
      <c r="AY91" s="553" t="s">
        <v>496</v>
      </c>
      <c r="AZ91" s="554" t="s">
        <v>497</v>
      </c>
      <c r="BA91" s="556">
        <v>0.2</v>
      </c>
      <c r="BB91" s="556">
        <v>0.2</v>
      </c>
      <c r="BC91" s="556">
        <v>0.2</v>
      </c>
      <c r="BD91" s="556">
        <v>0.2</v>
      </c>
      <c r="BE91" s="556">
        <v>0.2</v>
      </c>
      <c r="BF91" s="556">
        <v>0.2</v>
      </c>
      <c r="BG91" s="556">
        <v>0.2</v>
      </c>
      <c r="BH91" s="563">
        <v>0.2</v>
      </c>
      <c r="BI91" s="556">
        <v>0.2</v>
      </c>
      <c r="BJ91" s="556">
        <v>0.2</v>
      </c>
      <c r="BK91" s="557"/>
      <c r="BL91" s="556"/>
      <c r="BM91" s="556"/>
      <c r="BO91" s="549" t="s">
        <v>321</v>
      </c>
      <c r="BP91" s="553" t="s">
        <v>496</v>
      </c>
      <c r="BQ91" s="554" t="s">
        <v>497</v>
      </c>
      <c r="BR91" s="556">
        <v>0.2</v>
      </c>
      <c r="BS91" s="556">
        <v>0.2</v>
      </c>
      <c r="BT91" s="556">
        <v>0.2</v>
      </c>
      <c r="BU91" s="556">
        <v>0.2</v>
      </c>
      <c r="BV91" s="556">
        <v>0.2</v>
      </c>
      <c r="BW91" s="556">
        <v>0.2</v>
      </c>
      <c r="BX91" s="556">
        <v>0.2</v>
      </c>
      <c r="BY91" s="563">
        <v>0.2</v>
      </c>
      <c r="BZ91" s="556">
        <v>0.2</v>
      </c>
      <c r="CA91" s="556">
        <v>0.2</v>
      </c>
      <c r="CB91" s="557"/>
      <c r="CC91" s="556"/>
      <c r="CD91" s="556"/>
      <c r="CE91" s="694"/>
    </row>
    <row r="92" spans="1:84">
      <c r="B92" s="523" t="str">
        <f t="shared" si="72"/>
        <v>2.4.2</v>
      </c>
      <c r="C92" s="546" t="str">
        <f t="shared" si="51"/>
        <v>給排水・衛生設備</v>
      </c>
      <c r="D92" s="536">
        <f t="shared" si="75"/>
        <v>0.2</v>
      </c>
      <c r="E92" s="548">
        <f t="shared" si="75"/>
        <v>0</v>
      </c>
      <c r="G92" s="548">
        <f t="shared" si="52"/>
        <v>0.2</v>
      </c>
      <c r="H92" s="548">
        <f t="shared" si="53"/>
        <v>0</v>
      </c>
      <c r="I92" s="548"/>
      <c r="J92" s="548"/>
      <c r="K92" s="548">
        <f>IF(スコア!M95=0,0,1)</f>
        <v>1</v>
      </c>
      <c r="L92" s="548">
        <f>IF(スコア!O95=0,0,1)</f>
        <v>0</v>
      </c>
      <c r="M92" s="548">
        <f t="shared" si="54"/>
        <v>0.2</v>
      </c>
      <c r="N92" s="548">
        <f t="shared" si="55"/>
        <v>0</v>
      </c>
      <c r="P92" s="549" t="str">
        <f t="shared" si="56"/>
        <v>2.4.2</v>
      </c>
      <c r="Q92" s="549" t="str">
        <f t="shared" si="57"/>
        <v xml:space="preserve"> Q2 2.4</v>
      </c>
      <c r="R92" s="550" t="str">
        <f t="shared" si="58"/>
        <v>給排水・衛生設備</v>
      </c>
      <c r="S92" s="551">
        <f t="shared" si="59"/>
        <v>0.2</v>
      </c>
      <c r="T92" s="551">
        <f t="shared" si="60"/>
        <v>0.2</v>
      </c>
      <c r="U92" s="551">
        <f t="shared" si="61"/>
        <v>0.2</v>
      </c>
      <c r="V92" s="551">
        <f t="shared" si="62"/>
        <v>0.2</v>
      </c>
      <c r="W92" s="551">
        <f t="shared" si="63"/>
        <v>0.2</v>
      </c>
      <c r="X92" s="551">
        <f t="shared" si="64"/>
        <v>0.2</v>
      </c>
      <c r="Y92" s="551">
        <f t="shared" si="65"/>
        <v>0.2</v>
      </c>
      <c r="Z92" s="560">
        <f t="shared" si="66"/>
        <v>0.2</v>
      </c>
      <c r="AA92" s="551">
        <f t="shared" si="67"/>
        <v>0.2</v>
      </c>
      <c r="AB92" s="551">
        <f t="shared" si="68"/>
        <v>0.2</v>
      </c>
      <c r="AC92" s="552">
        <f t="shared" si="69"/>
        <v>0</v>
      </c>
      <c r="AD92" s="551">
        <f t="shared" si="70"/>
        <v>0</v>
      </c>
      <c r="AE92" s="551">
        <f t="shared" si="71"/>
        <v>0</v>
      </c>
      <c r="AG92" s="549" t="s">
        <v>498</v>
      </c>
      <c r="AH92" s="553" t="s">
        <v>496</v>
      </c>
      <c r="AI92" s="554" t="s">
        <v>499</v>
      </c>
      <c r="AJ92" s="551">
        <v>0.2</v>
      </c>
      <c r="AK92" s="551">
        <v>0.2</v>
      </c>
      <c r="AL92" s="551">
        <v>0.2</v>
      </c>
      <c r="AM92" s="551">
        <v>0.2</v>
      </c>
      <c r="AN92" s="551">
        <v>0.2</v>
      </c>
      <c r="AO92" s="551">
        <v>0.2</v>
      </c>
      <c r="AP92" s="551">
        <v>0.2</v>
      </c>
      <c r="AQ92" s="560">
        <v>0.2</v>
      </c>
      <c r="AR92" s="551">
        <v>0.2</v>
      </c>
      <c r="AS92" s="556">
        <v>0.2</v>
      </c>
      <c r="AT92" s="557">
        <v>0</v>
      </c>
      <c r="AU92" s="556">
        <v>0</v>
      </c>
      <c r="AV92" s="556">
        <v>0</v>
      </c>
      <c r="AX92" s="549" t="s">
        <v>498</v>
      </c>
      <c r="AY92" s="553" t="s">
        <v>496</v>
      </c>
      <c r="AZ92" s="554" t="s">
        <v>499</v>
      </c>
      <c r="BA92" s="556">
        <v>0.2</v>
      </c>
      <c r="BB92" s="556">
        <v>0.2</v>
      </c>
      <c r="BC92" s="556">
        <v>0.2</v>
      </c>
      <c r="BD92" s="556">
        <v>0.2</v>
      </c>
      <c r="BE92" s="556">
        <v>0.2</v>
      </c>
      <c r="BF92" s="556">
        <v>0.2</v>
      </c>
      <c r="BG92" s="556">
        <v>0.2</v>
      </c>
      <c r="BH92" s="563">
        <v>0.2</v>
      </c>
      <c r="BI92" s="556">
        <v>0.2</v>
      </c>
      <c r="BJ92" s="556">
        <v>0.2</v>
      </c>
      <c r="BK92" s="557"/>
      <c r="BL92" s="556"/>
      <c r="BM92" s="556"/>
      <c r="BO92" s="549" t="s">
        <v>498</v>
      </c>
      <c r="BP92" s="553" t="s">
        <v>496</v>
      </c>
      <c r="BQ92" s="554" t="s">
        <v>499</v>
      </c>
      <c r="BR92" s="556">
        <v>0.2</v>
      </c>
      <c r="BS92" s="556">
        <v>0.2</v>
      </c>
      <c r="BT92" s="556">
        <v>0.2</v>
      </c>
      <c r="BU92" s="556">
        <v>0.2</v>
      </c>
      <c r="BV92" s="556">
        <v>0.2</v>
      </c>
      <c r="BW92" s="556">
        <v>0.2</v>
      </c>
      <c r="BX92" s="556">
        <v>0.2</v>
      </c>
      <c r="BY92" s="563">
        <v>0.2</v>
      </c>
      <c r="BZ92" s="556">
        <v>0.2</v>
      </c>
      <c r="CA92" s="556">
        <v>0.2</v>
      </c>
      <c r="CB92" s="557"/>
      <c r="CC92" s="556"/>
      <c r="CD92" s="556"/>
      <c r="CE92" s="694"/>
    </row>
    <row r="93" spans="1:84">
      <c r="B93" s="523" t="str">
        <f t="shared" si="72"/>
        <v>2.4.3</v>
      </c>
      <c r="C93" s="546" t="str">
        <f t="shared" si="51"/>
        <v>電気設備</v>
      </c>
      <c r="D93" s="536">
        <f t="shared" si="75"/>
        <v>0.2</v>
      </c>
      <c r="E93" s="548">
        <f t="shared" si="75"/>
        <v>0</v>
      </c>
      <c r="G93" s="548">
        <f t="shared" si="52"/>
        <v>0.2</v>
      </c>
      <c r="H93" s="548">
        <f t="shared" si="53"/>
        <v>0</v>
      </c>
      <c r="I93" s="548"/>
      <c r="J93" s="548"/>
      <c r="K93" s="548">
        <f>IF(スコア!M96=0,0,1)</f>
        <v>1</v>
      </c>
      <c r="L93" s="548">
        <f>IF(スコア!O96=0,0,1)</f>
        <v>0</v>
      </c>
      <c r="M93" s="548">
        <f t="shared" si="54"/>
        <v>0.2</v>
      </c>
      <c r="N93" s="548">
        <f t="shared" si="55"/>
        <v>0</v>
      </c>
      <c r="P93" s="549" t="str">
        <f t="shared" si="56"/>
        <v>2.4.3</v>
      </c>
      <c r="Q93" s="549" t="str">
        <f t="shared" si="57"/>
        <v xml:space="preserve"> Q2 2.4</v>
      </c>
      <c r="R93" s="550" t="str">
        <f t="shared" si="58"/>
        <v>電気設備</v>
      </c>
      <c r="S93" s="551">
        <f t="shared" si="59"/>
        <v>0.2</v>
      </c>
      <c r="T93" s="551">
        <f t="shared" si="60"/>
        <v>0.2</v>
      </c>
      <c r="U93" s="551">
        <f t="shared" si="61"/>
        <v>0.2</v>
      </c>
      <c r="V93" s="551">
        <f t="shared" si="62"/>
        <v>0.2</v>
      </c>
      <c r="W93" s="551">
        <f t="shared" si="63"/>
        <v>0.2</v>
      </c>
      <c r="X93" s="551">
        <f t="shared" si="64"/>
        <v>0.2</v>
      </c>
      <c r="Y93" s="551">
        <f t="shared" si="65"/>
        <v>0.2</v>
      </c>
      <c r="Z93" s="560">
        <f t="shared" si="66"/>
        <v>0.2</v>
      </c>
      <c r="AA93" s="551">
        <f t="shared" si="67"/>
        <v>0.2</v>
      </c>
      <c r="AB93" s="551">
        <f t="shared" si="68"/>
        <v>0.2</v>
      </c>
      <c r="AC93" s="552">
        <f t="shared" si="69"/>
        <v>0</v>
      </c>
      <c r="AD93" s="551">
        <f t="shared" si="70"/>
        <v>0</v>
      </c>
      <c r="AE93" s="551">
        <f t="shared" si="71"/>
        <v>0</v>
      </c>
      <c r="AG93" s="549" t="s">
        <v>500</v>
      </c>
      <c r="AH93" s="553" t="s">
        <v>496</v>
      </c>
      <c r="AI93" s="554" t="s">
        <v>501</v>
      </c>
      <c r="AJ93" s="551">
        <v>0.2</v>
      </c>
      <c r="AK93" s="551">
        <v>0.2</v>
      </c>
      <c r="AL93" s="551">
        <v>0.2</v>
      </c>
      <c r="AM93" s="551">
        <v>0.2</v>
      </c>
      <c r="AN93" s="551">
        <v>0.2</v>
      </c>
      <c r="AO93" s="551">
        <v>0.2</v>
      </c>
      <c r="AP93" s="551">
        <v>0.2</v>
      </c>
      <c r="AQ93" s="560">
        <v>0.2</v>
      </c>
      <c r="AR93" s="551">
        <v>0.2</v>
      </c>
      <c r="AS93" s="556">
        <v>0.2</v>
      </c>
      <c r="AT93" s="557">
        <v>0</v>
      </c>
      <c r="AU93" s="556">
        <v>0</v>
      </c>
      <c r="AV93" s="556">
        <v>0</v>
      </c>
      <c r="AX93" s="549" t="s">
        <v>500</v>
      </c>
      <c r="AY93" s="553" t="s">
        <v>496</v>
      </c>
      <c r="AZ93" s="554" t="s">
        <v>501</v>
      </c>
      <c r="BA93" s="556">
        <v>0.2</v>
      </c>
      <c r="BB93" s="556">
        <v>0.2</v>
      </c>
      <c r="BC93" s="556">
        <v>0.2</v>
      </c>
      <c r="BD93" s="556">
        <v>0.2</v>
      </c>
      <c r="BE93" s="556">
        <v>0.2</v>
      </c>
      <c r="BF93" s="556">
        <v>0.2</v>
      </c>
      <c r="BG93" s="556">
        <v>0.2</v>
      </c>
      <c r="BH93" s="563">
        <v>0.2</v>
      </c>
      <c r="BI93" s="556">
        <v>0.2</v>
      </c>
      <c r="BJ93" s="556">
        <v>0.2</v>
      </c>
      <c r="BK93" s="557"/>
      <c r="BL93" s="556"/>
      <c r="BM93" s="556"/>
      <c r="BO93" s="549" t="s">
        <v>500</v>
      </c>
      <c r="BP93" s="553" t="s">
        <v>496</v>
      </c>
      <c r="BQ93" s="554" t="s">
        <v>501</v>
      </c>
      <c r="BR93" s="556">
        <v>0.2</v>
      </c>
      <c r="BS93" s="556">
        <v>0.2</v>
      </c>
      <c r="BT93" s="556">
        <v>0.2</v>
      </c>
      <c r="BU93" s="556">
        <v>0.2</v>
      </c>
      <c r="BV93" s="556">
        <v>0.2</v>
      </c>
      <c r="BW93" s="556">
        <v>0.2</v>
      </c>
      <c r="BX93" s="556">
        <v>0.2</v>
      </c>
      <c r="BY93" s="563">
        <v>0.2</v>
      </c>
      <c r="BZ93" s="556">
        <v>0.2</v>
      </c>
      <c r="CA93" s="556">
        <v>0.2</v>
      </c>
      <c r="CB93" s="557"/>
      <c r="CC93" s="556"/>
      <c r="CD93" s="556"/>
      <c r="CE93" s="694"/>
    </row>
    <row r="94" spans="1:84">
      <c r="B94" s="523" t="str">
        <f t="shared" si="72"/>
        <v>2.4.4</v>
      </c>
      <c r="C94" s="546" t="str">
        <f t="shared" si="51"/>
        <v>機械・配管支持方法</v>
      </c>
      <c r="D94" s="536">
        <f t="shared" si="75"/>
        <v>0.2</v>
      </c>
      <c r="E94" s="548">
        <f t="shared" si="75"/>
        <v>0</v>
      </c>
      <c r="G94" s="548">
        <f t="shared" si="52"/>
        <v>0.2</v>
      </c>
      <c r="H94" s="548">
        <f t="shared" si="53"/>
        <v>0</v>
      </c>
      <c r="I94" s="548"/>
      <c r="J94" s="548"/>
      <c r="K94" s="548">
        <f>IF(スコア!M97=0,0,1)</f>
        <v>1</v>
      </c>
      <c r="L94" s="548">
        <f>IF(スコア!O97=0,0,1)</f>
        <v>0</v>
      </c>
      <c r="M94" s="548">
        <f t="shared" si="54"/>
        <v>0.2</v>
      </c>
      <c r="N94" s="548">
        <f t="shared" si="55"/>
        <v>0</v>
      </c>
      <c r="P94" s="549" t="str">
        <f t="shared" si="56"/>
        <v>2.4.4</v>
      </c>
      <c r="Q94" s="549" t="str">
        <f t="shared" si="57"/>
        <v xml:space="preserve"> Q2 2.4</v>
      </c>
      <c r="R94" s="550" t="str">
        <f t="shared" si="58"/>
        <v>機械・配管支持方法</v>
      </c>
      <c r="S94" s="551">
        <f t="shared" si="59"/>
        <v>0.2</v>
      </c>
      <c r="T94" s="551">
        <f t="shared" si="60"/>
        <v>0.2</v>
      </c>
      <c r="U94" s="551">
        <f t="shared" si="61"/>
        <v>0.2</v>
      </c>
      <c r="V94" s="551">
        <f t="shared" si="62"/>
        <v>0.2</v>
      </c>
      <c r="W94" s="551">
        <f t="shared" si="63"/>
        <v>0.2</v>
      </c>
      <c r="X94" s="551">
        <f t="shared" si="64"/>
        <v>0.2</v>
      </c>
      <c r="Y94" s="551">
        <f t="shared" si="65"/>
        <v>0.2</v>
      </c>
      <c r="Z94" s="560">
        <f t="shared" si="66"/>
        <v>0.2</v>
      </c>
      <c r="AA94" s="551">
        <f t="shared" si="67"/>
        <v>0.2</v>
      </c>
      <c r="AB94" s="551">
        <f t="shared" si="68"/>
        <v>0.2</v>
      </c>
      <c r="AC94" s="552">
        <f t="shared" si="69"/>
        <v>0</v>
      </c>
      <c r="AD94" s="551">
        <f t="shared" si="70"/>
        <v>0</v>
      </c>
      <c r="AE94" s="551">
        <f t="shared" si="71"/>
        <v>0</v>
      </c>
      <c r="AG94" s="549" t="s">
        <v>502</v>
      </c>
      <c r="AH94" s="553" t="s">
        <v>496</v>
      </c>
      <c r="AI94" s="554" t="s">
        <v>503</v>
      </c>
      <c r="AJ94" s="551">
        <v>0.2</v>
      </c>
      <c r="AK94" s="551">
        <v>0.2</v>
      </c>
      <c r="AL94" s="551">
        <v>0.2</v>
      </c>
      <c r="AM94" s="551">
        <v>0.2</v>
      </c>
      <c r="AN94" s="551">
        <v>0.2</v>
      </c>
      <c r="AO94" s="551">
        <v>0.2</v>
      </c>
      <c r="AP94" s="551">
        <v>0.2</v>
      </c>
      <c r="AQ94" s="560">
        <v>0.2</v>
      </c>
      <c r="AR94" s="551">
        <v>0.2</v>
      </c>
      <c r="AS94" s="556">
        <v>0.2</v>
      </c>
      <c r="AT94" s="557">
        <v>0</v>
      </c>
      <c r="AU94" s="556">
        <v>0</v>
      </c>
      <c r="AV94" s="556">
        <v>0</v>
      </c>
      <c r="AX94" s="549" t="s">
        <v>502</v>
      </c>
      <c r="AY94" s="553" t="s">
        <v>496</v>
      </c>
      <c r="AZ94" s="554" t="s">
        <v>503</v>
      </c>
      <c r="BA94" s="556">
        <v>0.2</v>
      </c>
      <c r="BB94" s="556">
        <v>0.2</v>
      </c>
      <c r="BC94" s="556">
        <v>0.2</v>
      </c>
      <c r="BD94" s="556">
        <v>0.2</v>
      </c>
      <c r="BE94" s="556">
        <v>0.2</v>
      </c>
      <c r="BF94" s="556">
        <v>0.2</v>
      </c>
      <c r="BG94" s="556">
        <v>0.2</v>
      </c>
      <c r="BH94" s="563">
        <v>0.2</v>
      </c>
      <c r="BI94" s="556">
        <v>0.2</v>
      </c>
      <c r="BJ94" s="556">
        <v>0.2</v>
      </c>
      <c r="BK94" s="557"/>
      <c r="BL94" s="556"/>
      <c r="BM94" s="556"/>
      <c r="BO94" s="549" t="s">
        <v>502</v>
      </c>
      <c r="BP94" s="553" t="s">
        <v>496</v>
      </c>
      <c r="BQ94" s="554" t="s">
        <v>503</v>
      </c>
      <c r="BR94" s="556">
        <v>0.2</v>
      </c>
      <c r="BS94" s="556">
        <v>0.2</v>
      </c>
      <c r="BT94" s="556">
        <v>0.2</v>
      </c>
      <c r="BU94" s="556">
        <v>0.2</v>
      </c>
      <c r="BV94" s="556">
        <v>0.2</v>
      </c>
      <c r="BW94" s="556">
        <v>0.2</v>
      </c>
      <c r="BX94" s="556">
        <v>0.2</v>
      </c>
      <c r="BY94" s="563">
        <v>0.2</v>
      </c>
      <c r="BZ94" s="556">
        <v>0.2</v>
      </c>
      <c r="CA94" s="556">
        <v>0.2</v>
      </c>
      <c r="CB94" s="557"/>
      <c r="CC94" s="556"/>
      <c r="CD94" s="556"/>
      <c r="CE94" s="694"/>
    </row>
    <row r="95" spans="1:84">
      <c r="B95" s="523" t="str">
        <f t="shared" si="72"/>
        <v>2.4.5</v>
      </c>
      <c r="C95" s="546" t="str">
        <f t="shared" si="51"/>
        <v>通信・情報設備</v>
      </c>
      <c r="D95" s="536">
        <f t="shared" si="75"/>
        <v>0.2</v>
      </c>
      <c r="E95" s="548">
        <f t="shared" si="75"/>
        <v>0</v>
      </c>
      <c r="G95" s="548">
        <f t="shared" si="52"/>
        <v>0.2</v>
      </c>
      <c r="H95" s="548">
        <f t="shared" si="53"/>
        <v>0</v>
      </c>
      <c r="I95" s="548"/>
      <c r="J95" s="548"/>
      <c r="K95" s="548">
        <f>IF(スコア!M98=0,0,1)</f>
        <v>1</v>
      </c>
      <c r="L95" s="548">
        <f>IF(スコア!O98=0,0,1)</f>
        <v>0</v>
      </c>
      <c r="M95" s="548">
        <f t="shared" si="54"/>
        <v>0.2</v>
      </c>
      <c r="N95" s="548">
        <f t="shared" si="55"/>
        <v>0</v>
      </c>
      <c r="P95" s="549" t="str">
        <f t="shared" si="56"/>
        <v>2.4.5</v>
      </c>
      <c r="Q95" s="549" t="str">
        <f t="shared" si="57"/>
        <v xml:space="preserve"> Q2 2.4</v>
      </c>
      <c r="R95" s="550" t="str">
        <f t="shared" si="58"/>
        <v>通信・情報設備</v>
      </c>
      <c r="S95" s="551">
        <f t="shared" si="59"/>
        <v>0.2</v>
      </c>
      <c r="T95" s="551">
        <f t="shared" si="60"/>
        <v>0.2</v>
      </c>
      <c r="U95" s="551">
        <f t="shared" si="61"/>
        <v>0.2</v>
      </c>
      <c r="V95" s="551">
        <f t="shared" si="62"/>
        <v>0.2</v>
      </c>
      <c r="W95" s="551">
        <f t="shared" si="63"/>
        <v>0.2</v>
      </c>
      <c r="X95" s="551">
        <f t="shared" si="64"/>
        <v>0.2</v>
      </c>
      <c r="Y95" s="551">
        <f t="shared" si="65"/>
        <v>0.2</v>
      </c>
      <c r="Z95" s="560">
        <f t="shared" si="66"/>
        <v>0.2</v>
      </c>
      <c r="AA95" s="551">
        <f t="shared" si="67"/>
        <v>0.2</v>
      </c>
      <c r="AB95" s="551">
        <f t="shared" si="68"/>
        <v>0.2</v>
      </c>
      <c r="AC95" s="552">
        <f t="shared" si="69"/>
        <v>0</v>
      </c>
      <c r="AD95" s="551">
        <f t="shared" si="70"/>
        <v>0</v>
      </c>
      <c r="AE95" s="551">
        <f t="shared" si="71"/>
        <v>0</v>
      </c>
      <c r="AG95" s="549" t="s">
        <v>504</v>
      </c>
      <c r="AH95" s="553" t="s">
        <v>496</v>
      </c>
      <c r="AI95" s="554" t="s">
        <v>505</v>
      </c>
      <c r="AJ95" s="551">
        <v>0.2</v>
      </c>
      <c r="AK95" s="551">
        <v>0.2</v>
      </c>
      <c r="AL95" s="551">
        <v>0.2</v>
      </c>
      <c r="AM95" s="551">
        <v>0.2</v>
      </c>
      <c r="AN95" s="551">
        <v>0.2</v>
      </c>
      <c r="AO95" s="551">
        <v>0.2</v>
      </c>
      <c r="AP95" s="551">
        <v>0.2</v>
      </c>
      <c r="AQ95" s="560">
        <v>0.2</v>
      </c>
      <c r="AR95" s="551">
        <v>0.2</v>
      </c>
      <c r="AS95" s="556">
        <v>0.2</v>
      </c>
      <c r="AT95" s="557">
        <v>0</v>
      </c>
      <c r="AU95" s="556">
        <v>0</v>
      </c>
      <c r="AV95" s="556">
        <v>0</v>
      </c>
      <c r="AX95" s="549" t="s">
        <v>504</v>
      </c>
      <c r="AY95" s="553" t="s">
        <v>496</v>
      </c>
      <c r="AZ95" s="554" t="s">
        <v>505</v>
      </c>
      <c r="BA95" s="556">
        <v>0.2</v>
      </c>
      <c r="BB95" s="556">
        <v>0.2</v>
      </c>
      <c r="BC95" s="556">
        <v>0.2</v>
      </c>
      <c r="BD95" s="556">
        <v>0.2</v>
      </c>
      <c r="BE95" s="556">
        <v>0.2</v>
      </c>
      <c r="BF95" s="556">
        <v>0.2</v>
      </c>
      <c r="BG95" s="556">
        <v>0.2</v>
      </c>
      <c r="BH95" s="563">
        <v>0.2</v>
      </c>
      <c r="BI95" s="556">
        <v>0.2</v>
      </c>
      <c r="BJ95" s="556">
        <v>0.2</v>
      </c>
      <c r="BK95" s="557"/>
      <c r="BL95" s="556"/>
      <c r="BM95" s="556"/>
      <c r="BO95" s="549" t="s">
        <v>504</v>
      </c>
      <c r="BP95" s="553" t="s">
        <v>496</v>
      </c>
      <c r="BQ95" s="554" t="s">
        <v>505</v>
      </c>
      <c r="BR95" s="556">
        <v>0.2</v>
      </c>
      <c r="BS95" s="556">
        <v>0.2</v>
      </c>
      <c r="BT95" s="556">
        <v>0.2</v>
      </c>
      <c r="BU95" s="556">
        <v>0.2</v>
      </c>
      <c r="BV95" s="556">
        <v>0.2</v>
      </c>
      <c r="BW95" s="556">
        <v>0.2</v>
      </c>
      <c r="BX95" s="556">
        <v>0.2</v>
      </c>
      <c r="BY95" s="563">
        <v>0.2</v>
      </c>
      <c r="BZ95" s="556">
        <v>0.2</v>
      </c>
      <c r="CA95" s="556">
        <v>0.2</v>
      </c>
      <c r="CB95" s="557"/>
      <c r="CC95" s="556"/>
      <c r="CD95" s="556"/>
      <c r="CE95" s="694"/>
    </row>
    <row r="96" spans="1:84" hidden="1">
      <c r="B96" s="523">
        <f t="shared" si="72"/>
        <v>0</v>
      </c>
      <c r="C96" s="546">
        <f t="shared" si="51"/>
        <v>0</v>
      </c>
      <c r="D96" s="536"/>
      <c r="E96" s="548"/>
      <c r="G96" s="548">
        <f t="shared" si="52"/>
        <v>0</v>
      </c>
      <c r="H96" s="548">
        <f t="shared" si="53"/>
        <v>0</v>
      </c>
      <c r="I96" s="548"/>
      <c r="J96" s="548"/>
      <c r="K96" s="548"/>
      <c r="L96" s="548"/>
      <c r="M96" s="548">
        <f t="shared" si="54"/>
        <v>0</v>
      </c>
      <c r="N96" s="548"/>
      <c r="P96" s="549">
        <f t="shared" si="56"/>
        <v>0</v>
      </c>
      <c r="Q96" s="549" t="str">
        <f t="shared" si="57"/>
        <v xml:space="preserve"> Q</v>
      </c>
      <c r="R96" s="550">
        <f t="shared" si="58"/>
        <v>0</v>
      </c>
      <c r="S96" s="551">
        <f t="shared" si="59"/>
        <v>0</v>
      </c>
      <c r="T96" s="551">
        <f t="shared" si="60"/>
        <v>0</v>
      </c>
      <c r="U96" s="551">
        <f t="shared" si="61"/>
        <v>0</v>
      </c>
      <c r="V96" s="551">
        <f t="shared" si="62"/>
        <v>0</v>
      </c>
      <c r="W96" s="551">
        <f t="shared" si="63"/>
        <v>0</v>
      </c>
      <c r="X96" s="551">
        <f t="shared" si="64"/>
        <v>0</v>
      </c>
      <c r="Y96" s="551">
        <f t="shared" si="65"/>
        <v>0</v>
      </c>
      <c r="Z96" s="560">
        <f t="shared" si="66"/>
        <v>0</v>
      </c>
      <c r="AA96" s="551">
        <f t="shared" si="67"/>
        <v>0</v>
      </c>
      <c r="AB96" s="551">
        <f t="shared" si="68"/>
        <v>0</v>
      </c>
      <c r="AC96" s="552">
        <f t="shared" si="69"/>
        <v>0</v>
      </c>
      <c r="AD96" s="551">
        <f t="shared" si="70"/>
        <v>0</v>
      </c>
      <c r="AE96" s="551">
        <f t="shared" si="71"/>
        <v>0</v>
      </c>
      <c r="AG96" s="549"/>
      <c r="AH96" s="553" t="s">
        <v>207</v>
      </c>
      <c r="AI96" s="554"/>
      <c r="AJ96" s="561">
        <v>0</v>
      </c>
      <c r="AK96" s="561">
        <v>0</v>
      </c>
      <c r="AL96" s="561">
        <v>0</v>
      </c>
      <c r="AM96" s="561">
        <v>0</v>
      </c>
      <c r="AN96" s="561">
        <v>0</v>
      </c>
      <c r="AO96" s="561">
        <v>0</v>
      </c>
      <c r="AP96" s="561">
        <v>0</v>
      </c>
      <c r="AQ96" s="579">
        <v>0</v>
      </c>
      <c r="AR96" s="561">
        <v>0</v>
      </c>
      <c r="AS96" s="556"/>
      <c r="AT96" s="557">
        <v>0</v>
      </c>
      <c r="AU96" s="556">
        <v>0</v>
      </c>
      <c r="AV96" s="556">
        <v>0</v>
      </c>
      <c r="AX96" s="549"/>
      <c r="AY96" s="553" t="s">
        <v>207</v>
      </c>
      <c r="AZ96" s="554"/>
      <c r="BA96" s="556"/>
      <c r="BB96" s="556"/>
      <c r="BC96" s="556"/>
      <c r="BD96" s="556"/>
      <c r="BE96" s="556"/>
      <c r="BF96" s="556"/>
      <c r="BG96" s="556"/>
      <c r="BH96" s="563"/>
      <c r="BI96" s="556"/>
      <c r="BJ96" s="556"/>
      <c r="BK96" s="557"/>
      <c r="BL96" s="556"/>
      <c r="BM96" s="556"/>
      <c r="BO96" s="549"/>
      <c r="BP96" s="553" t="s">
        <v>207</v>
      </c>
      <c r="BQ96" s="554"/>
      <c r="BR96" s="556"/>
      <c r="BS96" s="556"/>
      <c r="BT96" s="556"/>
      <c r="BU96" s="556"/>
      <c r="BV96" s="556"/>
      <c r="BW96" s="556"/>
      <c r="BX96" s="556"/>
      <c r="BY96" s="563"/>
      <c r="BZ96" s="556"/>
      <c r="CA96" s="556"/>
      <c r="CB96" s="557"/>
      <c r="CC96" s="556"/>
      <c r="CD96" s="556"/>
      <c r="CE96" s="694"/>
    </row>
    <row r="97" spans="1:84" s="452" customFormat="1">
      <c r="A97"/>
      <c r="B97" s="523">
        <f t="shared" si="72"/>
        <v>3</v>
      </c>
      <c r="C97" s="564" t="str">
        <f t="shared" si="51"/>
        <v>対応性・更新性</v>
      </c>
      <c r="D97" s="534">
        <f>IF(I$61=0,0,G97/I$61)</f>
        <v>0.3</v>
      </c>
      <c r="E97" s="535">
        <f>IF(J$61=0,0,H97/J$61)</f>
        <v>0</v>
      </c>
      <c r="F97"/>
      <c r="G97" s="535">
        <f t="shared" si="52"/>
        <v>0.3</v>
      </c>
      <c r="H97" s="535">
        <f t="shared" si="53"/>
        <v>0</v>
      </c>
      <c r="I97" s="535">
        <f>G98+G101+G102</f>
        <v>1</v>
      </c>
      <c r="J97" s="535">
        <f>H98+H101+H102</f>
        <v>0</v>
      </c>
      <c r="K97" s="535">
        <f>IF(スコア!M100=0,0,1)</f>
        <v>1</v>
      </c>
      <c r="L97" s="535">
        <f>IF(スコア!O100=0,0,1)</f>
        <v>0</v>
      </c>
      <c r="M97" s="535">
        <f t="shared" si="54"/>
        <v>0.3</v>
      </c>
      <c r="N97" s="535">
        <f t="shared" ref="N97:N114" si="76">(AC$7*AC97)+(AD$7*AD97)+(AE$7*AE97)</f>
        <v>0</v>
      </c>
      <c r="O97"/>
      <c r="P97" s="537">
        <f t="shared" si="56"/>
        <v>3</v>
      </c>
      <c r="Q97" s="537" t="str">
        <f t="shared" si="57"/>
        <v xml:space="preserve"> Q2</v>
      </c>
      <c r="R97" s="538" t="str">
        <f t="shared" si="58"/>
        <v>対応性・更新性</v>
      </c>
      <c r="S97" s="539">
        <f t="shared" si="59"/>
        <v>0.3</v>
      </c>
      <c r="T97" s="539">
        <f t="shared" si="60"/>
        <v>0.3</v>
      </c>
      <c r="U97" s="539">
        <f t="shared" si="61"/>
        <v>0.3</v>
      </c>
      <c r="V97" s="539">
        <f t="shared" si="62"/>
        <v>0.3</v>
      </c>
      <c r="W97" s="539">
        <f t="shared" si="63"/>
        <v>0.3</v>
      </c>
      <c r="X97" s="539">
        <f t="shared" si="64"/>
        <v>0.3</v>
      </c>
      <c r="Y97" s="539">
        <f t="shared" si="65"/>
        <v>0.3</v>
      </c>
      <c r="Z97" s="603">
        <f t="shared" si="66"/>
        <v>0.3</v>
      </c>
      <c r="AA97" s="539">
        <f t="shared" si="67"/>
        <v>0.3</v>
      </c>
      <c r="AB97" s="539">
        <f t="shared" si="68"/>
        <v>0.3</v>
      </c>
      <c r="AC97" s="541">
        <f t="shared" si="69"/>
        <v>0</v>
      </c>
      <c r="AD97" s="539">
        <f t="shared" si="70"/>
        <v>0</v>
      </c>
      <c r="AE97" s="539">
        <f t="shared" si="71"/>
        <v>0</v>
      </c>
      <c r="AF97"/>
      <c r="AG97" s="537">
        <v>3</v>
      </c>
      <c r="AH97" s="542" t="s">
        <v>623</v>
      </c>
      <c r="AI97" s="566" t="s">
        <v>27</v>
      </c>
      <c r="AJ97" s="539">
        <v>0.3</v>
      </c>
      <c r="AK97" s="539">
        <v>0.3</v>
      </c>
      <c r="AL97" s="539">
        <v>0.3</v>
      </c>
      <c r="AM97" s="539">
        <v>0.3</v>
      </c>
      <c r="AN97" s="539">
        <v>0.3</v>
      </c>
      <c r="AO97" s="539">
        <v>0.3</v>
      </c>
      <c r="AP97" s="539">
        <v>0.3</v>
      </c>
      <c r="AQ97" s="603">
        <v>0.3</v>
      </c>
      <c r="AR97" s="539">
        <v>0.3</v>
      </c>
      <c r="AS97" s="543">
        <v>0.3</v>
      </c>
      <c r="AT97" s="544"/>
      <c r="AU97" s="543"/>
      <c r="AV97" s="543"/>
      <c r="AW97"/>
      <c r="AX97" s="537">
        <v>3</v>
      </c>
      <c r="AY97" s="542" t="s">
        <v>623</v>
      </c>
      <c r="AZ97" s="566" t="s">
        <v>27</v>
      </c>
      <c r="BA97" s="543">
        <v>0.3</v>
      </c>
      <c r="BB97" s="543">
        <v>0.3</v>
      </c>
      <c r="BC97" s="543">
        <v>0.3</v>
      </c>
      <c r="BD97" s="543">
        <v>0.3</v>
      </c>
      <c r="BE97" s="543">
        <v>0.3</v>
      </c>
      <c r="BF97" s="543">
        <v>0.3</v>
      </c>
      <c r="BG97" s="543">
        <v>0.3</v>
      </c>
      <c r="BH97" s="604">
        <v>0.3</v>
      </c>
      <c r="BI97" s="543">
        <v>0.3</v>
      </c>
      <c r="BJ97" s="543">
        <v>0.3</v>
      </c>
      <c r="BK97" s="544"/>
      <c r="BL97" s="543"/>
      <c r="BM97" s="543"/>
      <c r="BN97"/>
      <c r="BO97" s="537">
        <v>3</v>
      </c>
      <c r="BP97" s="542" t="s">
        <v>623</v>
      </c>
      <c r="BQ97" s="566" t="s">
        <v>27</v>
      </c>
      <c r="BR97" s="543">
        <v>0.3</v>
      </c>
      <c r="BS97" s="543">
        <v>0.3</v>
      </c>
      <c r="BT97" s="543">
        <v>0.3</v>
      </c>
      <c r="BU97" s="543">
        <v>0.3</v>
      </c>
      <c r="BV97" s="543">
        <v>0.3</v>
      </c>
      <c r="BW97" s="543">
        <v>0.3</v>
      </c>
      <c r="BX97" s="543">
        <v>0.3</v>
      </c>
      <c r="BY97" s="604">
        <v>0.3</v>
      </c>
      <c r="BZ97" s="543">
        <v>0.3</v>
      </c>
      <c r="CA97" s="543">
        <v>0.3</v>
      </c>
      <c r="CB97" s="544"/>
      <c r="CC97" s="543"/>
      <c r="CD97" s="543"/>
      <c r="CE97" s="693"/>
      <c r="CF97"/>
    </row>
    <row r="98" spans="1:84">
      <c r="B98" s="523">
        <f t="shared" si="72"/>
        <v>3.1</v>
      </c>
      <c r="C98" s="550" t="str">
        <f t="shared" si="51"/>
        <v>空間のゆとり</v>
      </c>
      <c r="D98" s="547">
        <f>IF(I$97=0,0,G98/I$97)</f>
        <v>0.3</v>
      </c>
      <c r="E98" s="548">
        <f>IF(J$97=0,0,H98/J$97)</f>
        <v>0</v>
      </c>
      <c r="G98" s="548">
        <f t="shared" si="52"/>
        <v>0.3</v>
      </c>
      <c r="H98" s="548">
        <f t="shared" si="53"/>
        <v>0</v>
      </c>
      <c r="I98" s="548">
        <f>SUM(G99:G100)</f>
        <v>1</v>
      </c>
      <c r="J98" s="548">
        <f>SUM(H99:H100)</f>
        <v>0</v>
      </c>
      <c r="K98" s="548">
        <f>IF(スコア!M101=0,0,1)</f>
        <v>1</v>
      </c>
      <c r="L98" s="548">
        <f>IF(スコア!O101=0,0,1)</f>
        <v>0</v>
      </c>
      <c r="M98" s="548">
        <f t="shared" si="54"/>
        <v>0.3</v>
      </c>
      <c r="N98" s="548">
        <f t="shared" si="76"/>
        <v>0</v>
      </c>
      <c r="P98" s="549">
        <f t="shared" si="56"/>
        <v>3.1</v>
      </c>
      <c r="Q98" s="549" t="str">
        <f t="shared" si="57"/>
        <v xml:space="preserve"> Q2 3</v>
      </c>
      <c r="R98" s="550" t="str">
        <f t="shared" si="58"/>
        <v>空間のゆとり</v>
      </c>
      <c r="S98" s="551">
        <f t="shared" si="59"/>
        <v>0.3</v>
      </c>
      <c r="T98" s="551">
        <f t="shared" si="60"/>
        <v>0.3</v>
      </c>
      <c r="U98" s="551">
        <f t="shared" si="61"/>
        <v>0.3</v>
      </c>
      <c r="V98" s="551">
        <f t="shared" si="62"/>
        <v>0.3</v>
      </c>
      <c r="W98" s="551">
        <f t="shared" si="63"/>
        <v>0.3</v>
      </c>
      <c r="X98" s="551">
        <f t="shared" si="64"/>
        <v>0</v>
      </c>
      <c r="Y98" s="551">
        <f t="shared" si="65"/>
        <v>0</v>
      </c>
      <c r="Z98" s="560">
        <f t="shared" si="66"/>
        <v>0.3</v>
      </c>
      <c r="AA98" s="551">
        <f t="shared" si="67"/>
        <v>0.3</v>
      </c>
      <c r="AB98" s="551">
        <f t="shared" si="68"/>
        <v>0.3</v>
      </c>
      <c r="AC98" s="552">
        <f t="shared" si="69"/>
        <v>0.5</v>
      </c>
      <c r="AD98" s="551">
        <f t="shared" si="70"/>
        <v>0.5</v>
      </c>
      <c r="AE98" s="551">
        <f t="shared" si="71"/>
        <v>0.5</v>
      </c>
      <c r="AG98" s="549">
        <v>3.1</v>
      </c>
      <c r="AH98" s="553" t="s">
        <v>28</v>
      </c>
      <c r="AI98" s="550" t="s">
        <v>266</v>
      </c>
      <c r="AJ98" s="551">
        <v>0.3</v>
      </c>
      <c r="AK98" s="551">
        <v>0.3</v>
      </c>
      <c r="AL98" s="551">
        <v>0.3</v>
      </c>
      <c r="AM98" s="551">
        <v>0.3</v>
      </c>
      <c r="AN98" s="551">
        <v>0.3</v>
      </c>
      <c r="AO98" s="551"/>
      <c r="AP98" s="551"/>
      <c r="AQ98" s="560">
        <v>0.3</v>
      </c>
      <c r="AR98" s="551">
        <v>0.3</v>
      </c>
      <c r="AS98" s="556">
        <v>0.3</v>
      </c>
      <c r="AT98" s="557">
        <v>0.5</v>
      </c>
      <c r="AU98" s="556">
        <v>0.5</v>
      </c>
      <c r="AV98" s="556">
        <v>0.5</v>
      </c>
      <c r="AX98" s="549">
        <v>3.1</v>
      </c>
      <c r="AY98" s="553" t="s">
        <v>28</v>
      </c>
      <c r="AZ98" s="550" t="s">
        <v>266</v>
      </c>
      <c r="BA98" s="556">
        <v>0.3</v>
      </c>
      <c r="BB98" s="556">
        <v>0.3</v>
      </c>
      <c r="BC98" s="556">
        <v>0.3</v>
      </c>
      <c r="BD98" s="556">
        <v>0.3</v>
      </c>
      <c r="BE98" s="556">
        <v>0.3</v>
      </c>
      <c r="BF98" s="556"/>
      <c r="BG98" s="556"/>
      <c r="BH98" s="563">
        <v>0.3</v>
      </c>
      <c r="BI98" s="556">
        <v>0.3</v>
      </c>
      <c r="BJ98" s="556">
        <v>0.3</v>
      </c>
      <c r="BK98" s="557">
        <v>0.5</v>
      </c>
      <c r="BL98" s="556">
        <v>0.5</v>
      </c>
      <c r="BM98" s="556">
        <v>0.5</v>
      </c>
      <c r="BO98" s="549">
        <v>3.1</v>
      </c>
      <c r="BP98" s="553" t="s">
        <v>28</v>
      </c>
      <c r="BQ98" s="550" t="s">
        <v>266</v>
      </c>
      <c r="BR98" s="556">
        <v>0.3</v>
      </c>
      <c r="BS98" s="556">
        <v>0.3</v>
      </c>
      <c r="BT98" s="556">
        <v>0.3</v>
      </c>
      <c r="BU98" s="556">
        <v>0.3</v>
      </c>
      <c r="BV98" s="556">
        <v>0.3</v>
      </c>
      <c r="BW98" s="556"/>
      <c r="BX98" s="556"/>
      <c r="BY98" s="563">
        <v>0.3</v>
      </c>
      <c r="BZ98" s="556">
        <v>0.3</v>
      </c>
      <c r="CA98" s="556">
        <v>0.3</v>
      </c>
      <c r="CB98" s="557">
        <v>0.5</v>
      </c>
      <c r="CC98" s="556">
        <v>0.5</v>
      </c>
      <c r="CD98" s="556">
        <v>0.5</v>
      </c>
      <c r="CE98" s="694"/>
    </row>
    <row r="99" spans="1:84">
      <c r="B99" s="523" t="str">
        <f t="shared" si="72"/>
        <v>3.1.1</v>
      </c>
      <c r="C99" s="546" t="str">
        <f t="shared" si="51"/>
        <v>階高のゆとり</v>
      </c>
      <c r="D99" s="536">
        <f>IF(I$98&gt;0,G99/I$98,0)</f>
        <v>0.6</v>
      </c>
      <c r="E99" s="548">
        <f>IF(J$98&gt;0,H99/J$98,0)</f>
        <v>0</v>
      </c>
      <c r="G99" s="548">
        <f t="shared" si="52"/>
        <v>0.6</v>
      </c>
      <c r="H99" s="548">
        <f t="shared" si="53"/>
        <v>0</v>
      </c>
      <c r="I99" s="548"/>
      <c r="J99" s="548"/>
      <c r="K99" s="548">
        <f>IF(スコア!M102=0,0,1)</f>
        <v>1</v>
      </c>
      <c r="L99" s="548">
        <f>IF(スコア!O102=0,0,1)</f>
        <v>1</v>
      </c>
      <c r="M99" s="548">
        <f t="shared" si="54"/>
        <v>0.6</v>
      </c>
      <c r="N99" s="548">
        <f t="shared" si="76"/>
        <v>0</v>
      </c>
      <c r="P99" s="549" t="str">
        <f t="shared" si="56"/>
        <v>3.1.1</v>
      </c>
      <c r="Q99" s="549" t="str">
        <f t="shared" si="57"/>
        <v xml:space="preserve"> Q2 3.1</v>
      </c>
      <c r="R99" s="550" t="str">
        <f t="shared" si="58"/>
        <v>階高のゆとり</v>
      </c>
      <c r="S99" s="551">
        <f t="shared" si="59"/>
        <v>0.6</v>
      </c>
      <c r="T99" s="551">
        <f t="shared" si="60"/>
        <v>0.6</v>
      </c>
      <c r="U99" s="551">
        <f t="shared" si="61"/>
        <v>0.6</v>
      </c>
      <c r="V99" s="551">
        <f t="shared" si="62"/>
        <v>0.6</v>
      </c>
      <c r="W99" s="551">
        <f t="shared" si="63"/>
        <v>0.6</v>
      </c>
      <c r="X99" s="551">
        <f t="shared" si="64"/>
        <v>0</v>
      </c>
      <c r="Y99" s="551">
        <f t="shared" si="65"/>
        <v>0</v>
      </c>
      <c r="Z99" s="560">
        <f t="shared" si="66"/>
        <v>0</v>
      </c>
      <c r="AA99" s="551">
        <f t="shared" si="67"/>
        <v>0.6</v>
      </c>
      <c r="AB99" s="551">
        <f t="shared" si="68"/>
        <v>0.6</v>
      </c>
      <c r="AC99" s="552">
        <f t="shared" si="69"/>
        <v>0.6</v>
      </c>
      <c r="AD99" s="551">
        <f t="shared" si="70"/>
        <v>0.6</v>
      </c>
      <c r="AE99" s="551">
        <f t="shared" si="71"/>
        <v>0.6</v>
      </c>
      <c r="AG99" s="549" t="s">
        <v>322</v>
      </c>
      <c r="AH99" s="553" t="s">
        <v>29</v>
      </c>
      <c r="AI99" s="554" t="s">
        <v>30</v>
      </c>
      <c r="AJ99" s="551">
        <v>0.6</v>
      </c>
      <c r="AK99" s="551">
        <v>0.6</v>
      </c>
      <c r="AL99" s="551">
        <v>0.6</v>
      </c>
      <c r="AM99" s="551">
        <v>0.6</v>
      </c>
      <c r="AN99" s="551">
        <v>0.6</v>
      </c>
      <c r="AO99" s="551"/>
      <c r="AP99" s="551"/>
      <c r="AQ99" s="560">
        <v>0</v>
      </c>
      <c r="AR99" s="551">
        <v>0.6</v>
      </c>
      <c r="AS99" s="556">
        <v>0.6</v>
      </c>
      <c r="AT99" s="557">
        <v>0.6</v>
      </c>
      <c r="AU99" s="556">
        <v>0.6</v>
      </c>
      <c r="AV99" s="556">
        <v>0.6</v>
      </c>
      <c r="AX99" s="549" t="s">
        <v>322</v>
      </c>
      <c r="AY99" s="553" t="s">
        <v>29</v>
      </c>
      <c r="AZ99" s="554" t="s">
        <v>30</v>
      </c>
      <c r="BA99" s="556">
        <v>0.6</v>
      </c>
      <c r="BB99" s="556">
        <v>0.6</v>
      </c>
      <c r="BC99" s="556">
        <v>0.6</v>
      </c>
      <c r="BD99" s="556">
        <v>0.6</v>
      </c>
      <c r="BE99" s="556">
        <v>0.6</v>
      </c>
      <c r="BF99" s="556"/>
      <c r="BG99" s="556"/>
      <c r="BH99" s="563">
        <v>0</v>
      </c>
      <c r="BI99" s="556">
        <v>0.6</v>
      </c>
      <c r="BJ99" s="556">
        <v>0.6</v>
      </c>
      <c r="BK99" s="557">
        <v>0.6</v>
      </c>
      <c r="BL99" s="556">
        <v>0.6</v>
      </c>
      <c r="BM99" s="556">
        <v>0.6</v>
      </c>
      <c r="BO99" s="549" t="s">
        <v>322</v>
      </c>
      <c r="BP99" s="553" t="s">
        <v>29</v>
      </c>
      <c r="BQ99" s="554" t="s">
        <v>30</v>
      </c>
      <c r="BR99" s="556">
        <v>0.6</v>
      </c>
      <c r="BS99" s="556">
        <v>0.6</v>
      </c>
      <c r="BT99" s="556">
        <v>0.6</v>
      </c>
      <c r="BU99" s="556">
        <v>0.6</v>
      </c>
      <c r="BV99" s="556">
        <v>0.6</v>
      </c>
      <c r="BW99" s="556"/>
      <c r="BX99" s="556"/>
      <c r="BY99" s="563">
        <v>0</v>
      </c>
      <c r="BZ99" s="556">
        <v>0.6</v>
      </c>
      <c r="CA99" s="556">
        <v>0.6</v>
      </c>
      <c r="CB99" s="557">
        <v>0.6</v>
      </c>
      <c r="CC99" s="556">
        <v>0.6</v>
      </c>
      <c r="CD99" s="556">
        <v>0.6</v>
      </c>
      <c r="CE99" s="694"/>
    </row>
    <row r="100" spans="1:84">
      <c r="B100" s="523" t="str">
        <f t="shared" si="72"/>
        <v>3.1.2</v>
      </c>
      <c r="C100" s="546" t="str">
        <f t="shared" si="51"/>
        <v>空間の形状・自由さ</v>
      </c>
      <c r="D100" s="536">
        <f>IF(I$98&gt;0,G100/I$98,0)</f>
        <v>0.4</v>
      </c>
      <c r="E100" s="548">
        <f>IF(J$98&gt;0,H100/J$98,0)</f>
        <v>0</v>
      </c>
      <c r="G100" s="548">
        <f t="shared" si="52"/>
        <v>0.4</v>
      </c>
      <c r="H100" s="548">
        <f t="shared" si="53"/>
        <v>0</v>
      </c>
      <c r="I100" s="548"/>
      <c r="J100" s="548"/>
      <c r="K100" s="548">
        <f>IF(スコア!M103=0,0,1)</f>
        <v>1</v>
      </c>
      <c r="L100" s="548">
        <f>IF(スコア!O103=0,0,1)</f>
        <v>1</v>
      </c>
      <c r="M100" s="548">
        <f t="shared" si="54"/>
        <v>0.4</v>
      </c>
      <c r="N100" s="548">
        <f t="shared" si="76"/>
        <v>0</v>
      </c>
      <c r="P100" s="549" t="str">
        <f t="shared" si="56"/>
        <v>3.1.2</v>
      </c>
      <c r="Q100" s="549" t="str">
        <f t="shared" si="57"/>
        <v xml:space="preserve"> Q2 3.1</v>
      </c>
      <c r="R100" s="550" t="str">
        <f t="shared" si="58"/>
        <v>空間の形状・自由さ</v>
      </c>
      <c r="S100" s="551">
        <f t="shared" si="59"/>
        <v>0.4</v>
      </c>
      <c r="T100" s="551">
        <f t="shared" si="60"/>
        <v>0.4</v>
      </c>
      <c r="U100" s="551">
        <f t="shared" si="61"/>
        <v>0.4</v>
      </c>
      <c r="V100" s="551">
        <f t="shared" si="62"/>
        <v>0.4</v>
      </c>
      <c r="W100" s="551">
        <f t="shared" si="63"/>
        <v>0.4</v>
      </c>
      <c r="X100" s="551">
        <f t="shared" si="64"/>
        <v>0</v>
      </c>
      <c r="Y100" s="551">
        <f t="shared" si="65"/>
        <v>0</v>
      </c>
      <c r="Z100" s="560">
        <f t="shared" si="66"/>
        <v>1</v>
      </c>
      <c r="AA100" s="551">
        <f t="shared" si="67"/>
        <v>0.4</v>
      </c>
      <c r="AB100" s="551">
        <f t="shared" si="68"/>
        <v>0.4</v>
      </c>
      <c r="AC100" s="552">
        <f t="shared" si="69"/>
        <v>0.4</v>
      </c>
      <c r="AD100" s="551">
        <f t="shared" si="70"/>
        <v>0.4</v>
      </c>
      <c r="AE100" s="551">
        <f t="shared" si="71"/>
        <v>0.4</v>
      </c>
      <c r="AG100" s="549" t="s">
        <v>323</v>
      </c>
      <c r="AH100" s="553" t="s">
        <v>29</v>
      </c>
      <c r="AI100" s="554" t="s">
        <v>31</v>
      </c>
      <c r="AJ100" s="551">
        <v>0.4</v>
      </c>
      <c r="AK100" s="551">
        <v>0.4</v>
      </c>
      <c r="AL100" s="551">
        <v>0.4</v>
      </c>
      <c r="AM100" s="551">
        <v>0.4</v>
      </c>
      <c r="AN100" s="551">
        <v>0.4</v>
      </c>
      <c r="AO100" s="551"/>
      <c r="AP100" s="551"/>
      <c r="AQ100" s="560">
        <v>1</v>
      </c>
      <c r="AR100" s="551">
        <v>0.4</v>
      </c>
      <c r="AS100" s="556">
        <v>0.4</v>
      </c>
      <c r="AT100" s="557">
        <v>0.4</v>
      </c>
      <c r="AU100" s="556">
        <v>0.4</v>
      </c>
      <c r="AV100" s="556">
        <v>0.4</v>
      </c>
      <c r="AX100" s="549" t="s">
        <v>323</v>
      </c>
      <c r="AY100" s="553" t="s">
        <v>29</v>
      </c>
      <c r="AZ100" s="554" t="s">
        <v>31</v>
      </c>
      <c r="BA100" s="556">
        <v>0.4</v>
      </c>
      <c r="BB100" s="556">
        <v>0.4</v>
      </c>
      <c r="BC100" s="556">
        <v>0.4</v>
      </c>
      <c r="BD100" s="556">
        <v>0.4</v>
      </c>
      <c r="BE100" s="556">
        <v>0.4</v>
      </c>
      <c r="BF100" s="556"/>
      <c r="BG100" s="556"/>
      <c r="BH100" s="563">
        <v>1</v>
      </c>
      <c r="BI100" s="556">
        <v>0.4</v>
      </c>
      <c r="BJ100" s="556">
        <v>0.4</v>
      </c>
      <c r="BK100" s="557">
        <v>0.4</v>
      </c>
      <c r="BL100" s="556">
        <v>0.4</v>
      </c>
      <c r="BM100" s="556">
        <v>0.4</v>
      </c>
      <c r="BO100" s="549" t="s">
        <v>323</v>
      </c>
      <c r="BP100" s="553" t="s">
        <v>29</v>
      </c>
      <c r="BQ100" s="554" t="s">
        <v>31</v>
      </c>
      <c r="BR100" s="556">
        <v>0.4</v>
      </c>
      <c r="BS100" s="556">
        <v>0.4</v>
      </c>
      <c r="BT100" s="556">
        <v>0.4</v>
      </c>
      <c r="BU100" s="556">
        <v>0.4</v>
      </c>
      <c r="BV100" s="556">
        <v>0.4</v>
      </c>
      <c r="BW100" s="556"/>
      <c r="BX100" s="556"/>
      <c r="BY100" s="563">
        <v>1</v>
      </c>
      <c r="BZ100" s="556">
        <v>0.4</v>
      </c>
      <c r="CA100" s="556">
        <v>0.4</v>
      </c>
      <c r="CB100" s="557">
        <v>0.4</v>
      </c>
      <c r="CC100" s="556">
        <v>0.4</v>
      </c>
      <c r="CD100" s="556">
        <v>0.4</v>
      </c>
      <c r="CE100" s="694"/>
    </row>
    <row r="101" spans="1:84">
      <c r="B101" s="523">
        <f t="shared" si="72"/>
        <v>3.2</v>
      </c>
      <c r="C101" s="550" t="str">
        <f t="shared" si="51"/>
        <v>荷重のゆとり</v>
      </c>
      <c r="D101" s="547">
        <f>IF(I$97=0,0,G101/I$97)</f>
        <v>0.3</v>
      </c>
      <c r="E101" s="548">
        <f>IF(J$97=0,0,H101/J$97)</f>
        <v>0</v>
      </c>
      <c r="G101" s="548">
        <f t="shared" si="52"/>
        <v>0.3</v>
      </c>
      <c r="H101" s="548">
        <f t="shared" si="53"/>
        <v>0</v>
      </c>
      <c r="I101" s="548"/>
      <c r="J101" s="548"/>
      <c r="K101" s="548">
        <f>IF(スコア!M104=0,0,1)</f>
        <v>1</v>
      </c>
      <c r="L101" s="548">
        <f>IF(スコア!O104=0,0,1)</f>
        <v>1</v>
      </c>
      <c r="M101" s="548">
        <f t="shared" si="54"/>
        <v>0.3</v>
      </c>
      <c r="N101" s="548">
        <f t="shared" si="76"/>
        <v>0</v>
      </c>
      <c r="P101" s="549">
        <f t="shared" si="56"/>
        <v>3.2</v>
      </c>
      <c r="Q101" s="549" t="str">
        <f t="shared" si="57"/>
        <v xml:space="preserve"> Q2 3</v>
      </c>
      <c r="R101" s="550" t="str">
        <f t="shared" si="58"/>
        <v>荷重のゆとり</v>
      </c>
      <c r="S101" s="551">
        <f t="shared" si="59"/>
        <v>0.3</v>
      </c>
      <c r="T101" s="551">
        <f t="shared" si="60"/>
        <v>0.3</v>
      </c>
      <c r="U101" s="551">
        <f t="shared" si="61"/>
        <v>0.3</v>
      </c>
      <c r="V101" s="551">
        <f t="shared" si="62"/>
        <v>0.3</v>
      </c>
      <c r="W101" s="551">
        <f t="shared" si="63"/>
        <v>0.3</v>
      </c>
      <c r="X101" s="551">
        <f t="shared" si="64"/>
        <v>0</v>
      </c>
      <c r="Y101" s="551">
        <f t="shared" si="65"/>
        <v>0</v>
      </c>
      <c r="Z101" s="560">
        <f t="shared" si="66"/>
        <v>0.3</v>
      </c>
      <c r="AA101" s="551">
        <f t="shared" si="67"/>
        <v>0.3</v>
      </c>
      <c r="AB101" s="551">
        <f t="shared" si="68"/>
        <v>0.3</v>
      </c>
      <c r="AC101" s="552">
        <f t="shared" si="69"/>
        <v>0.5</v>
      </c>
      <c r="AD101" s="551">
        <f t="shared" si="70"/>
        <v>0.5</v>
      </c>
      <c r="AE101" s="551">
        <f t="shared" si="71"/>
        <v>0.5</v>
      </c>
      <c r="AG101" s="549">
        <v>3.2</v>
      </c>
      <c r="AH101" s="553" t="s">
        <v>28</v>
      </c>
      <c r="AI101" s="550" t="s">
        <v>269</v>
      </c>
      <c r="AJ101" s="551">
        <v>0.3</v>
      </c>
      <c r="AK101" s="551">
        <v>0.3</v>
      </c>
      <c r="AL101" s="551">
        <v>0.3</v>
      </c>
      <c r="AM101" s="551">
        <v>0.3</v>
      </c>
      <c r="AN101" s="551">
        <v>0.3</v>
      </c>
      <c r="AO101" s="551"/>
      <c r="AP101" s="551"/>
      <c r="AQ101" s="560">
        <v>0.3</v>
      </c>
      <c r="AR101" s="551">
        <v>0.3</v>
      </c>
      <c r="AS101" s="556">
        <v>0.3</v>
      </c>
      <c r="AT101" s="557">
        <v>0.5</v>
      </c>
      <c r="AU101" s="556">
        <v>0.5</v>
      </c>
      <c r="AV101" s="556">
        <v>0.5</v>
      </c>
      <c r="AX101" s="549">
        <v>3.2</v>
      </c>
      <c r="AY101" s="553" t="s">
        <v>28</v>
      </c>
      <c r="AZ101" s="550" t="s">
        <v>269</v>
      </c>
      <c r="BA101" s="556">
        <v>0.3</v>
      </c>
      <c r="BB101" s="556">
        <v>0.3</v>
      </c>
      <c r="BC101" s="556">
        <v>0.3</v>
      </c>
      <c r="BD101" s="556">
        <v>0.3</v>
      </c>
      <c r="BE101" s="556">
        <v>0.3</v>
      </c>
      <c r="BF101" s="556"/>
      <c r="BG101" s="556"/>
      <c r="BH101" s="563">
        <v>0.3</v>
      </c>
      <c r="BI101" s="556">
        <v>0.3</v>
      </c>
      <c r="BJ101" s="556">
        <v>0.3</v>
      </c>
      <c r="BK101" s="557">
        <v>0.5</v>
      </c>
      <c r="BL101" s="556">
        <v>0.5</v>
      </c>
      <c r="BM101" s="556">
        <v>0.5</v>
      </c>
      <c r="BO101" s="549">
        <v>3.2</v>
      </c>
      <c r="BP101" s="553" t="s">
        <v>28</v>
      </c>
      <c r="BQ101" s="550" t="s">
        <v>269</v>
      </c>
      <c r="BR101" s="556">
        <v>0.3</v>
      </c>
      <c r="BS101" s="556">
        <v>0.3</v>
      </c>
      <c r="BT101" s="556">
        <v>0.3</v>
      </c>
      <c r="BU101" s="556">
        <v>0.3</v>
      </c>
      <c r="BV101" s="556">
        <v>0.3</v>
      </c>
      <c r="BW101" s="556"/>
      <c r="BX101" s="556"/>
      <c r="BY101" s="563">
        <v>0.3</v>
      </c>
      <c r="BZ101" s="556">
        <v>0.3</v>
      </c>
      <c r="CA101" s="556">
        <v>0.3</v>
      </c>
      <c r="CB101" s="557">
        <v>0.5</v>
      </c>
      <c r="CC101" s="556">
        <v>0.5</v>
      </c>
      <c r="CD101" s="556">
        <v>0.5</v>
      </c>
      <c r="CE101" s="694"/>
    </row>
    <row r="102" spans="1:84">
      <c r="B102" s="523">
        <f t="shared" si="72"/>
        <v>3.3</v>
      </c>
      <c r="C102" s="550" t="str">
        <f t="shared" si="51"/>
        <v>設備の更新性</v>
      </c>
      <c r="D102" s="547">
        <f>IF(I$97=0,0,G102/I$97)</f>
        <v>0.4</v>
      </c>
      <c r="E102" s="548">
        <f>IF(J$97=0,0,H102/J$97)</f>
        <v>0</v>
      </c>
      <c r="G102" s="548">
        <f t="shared" si="52"/>
        <v>0.4</v>
      </c>
      <c r="H102" s="548">
        <f t="shared" si="53"/>
        <v>0</v>
      </c>
      <c r="I102" s="548">
        <f>SUM(G103:G108)</f>
        <v>1</v>
      </c>
      <c r="J102" s="548">
        <f>SUM(H103:H108)</f>
        <v>0</v>
      </c>
      <c r="K102" s="548">
        <f>IF(スコア!M105=0,0,1)</f>
        <v>1</v>
      </c>
      <c r="L102" s="548">
        <f>IF(スコア!O105=0,0,1)</f>
        <v>0</v>
      </c>
      <c r="M102" s="548">
        <f t="shared" si="54"/>
        <v>0.4</v>
      </c>
      <c r="N102" s="548">
        <f t="shared" si="76"/>
        <v>0</v>
      </c>
      <c r="P102" s="549">
        <f t="shared" si="56"/>
        <v>3.3</v>
      </c>
      <c r="Q102" s="549" t="str">
        <f t="shared" si="57"/>
        <v xml:space="preserve"> Q2 3</v>
      </c>
      <c r="R102" s="550" t="str">
        <f t="shared" si="58"/>
        <v>設備の更新性</v>
      </c>
      <c r="S102" s="551">
        <f t="shared" si="59"/>
        <v>0.4</v>
      </c>
      <c r="T102" s="551">
        <f t="shared" si="60"/>
        <v>0.4</v>
      </c>
      <c r="U102" s="551">
        <f t="shared" si="61"/>
        <v>0.4</v>
      </c>
      <c r="V102" s="551">
        <f t="shared" si="62"/>
        <v>0.4</v>
      </c>
      <c r="W102" s="551">
        <f t="shared" si="63"/>
        <v>0.4</v>
      </c>
      <c r="X102" s="551">
        <f t="shared" si="64"/>
        <v>1</v>
      </c>
      <c r="Y102" s="551">
        <f t="shared" si="65"/>
        <v>1</v>
      </c>
      <c r="Z102" s="560">
        <f t="shared" si="66"/>
        <v>0.4</v>
      </c>
      <c r="AA102" s="551">
        <f t="shared" si="67"/>
        <v>0.4</v>
      </c>
      <c r="AB102" s="551">
        <f t="shared" si="68"/>
        <v>0.4</v>
      </c>
      <c r="AC102" s="552">
        <f t="shared" si="69"/>
        <v>0</v>
      </c>
      <c r="AD102" s="551">
        <f t="shared" si="70"/>
        <v>0</v>
      </c>
      <c r="AE102" s="551">
        <f t="shared" si="71"/>
        <v>0</v>
      </c>
      <c r="AG102" s="549">
        <v>3.3</v>
      </c>
      <c r="AH102" s="553" t="s">
        <v>28</v>
      </c>
      <c r="AI102" s="550" t="s">
        <v>270</v>
      </c>
      <c r="AJ102" s="551">
        <v>0.4</v>
      </c>
      <c r="AK102" s="551">
        <v>0.4</v>
      </c>
      <c r="AL102" s="551">
        <v>0.4</v>
      </c>
      <c r="AM102" s="551">
        <v>0.4</v>
      </c>
      <c r="AN102" s="551">
        <v>0.4</v>
      </c>
      <c r="AO102" s="551">
        <v>1</v>
      </c>
      <c r="AP102" s="551">
        <v>1</v>
      </c>
      <c r="AQ102" s="560">
        <v>0.4</v>
      </c>
      <c r="AR102" s="551">
        <v>0.4</v>
      </c>
      <c r="AS102" s="556">
        <v>0.4</v>
      </c>
      <c r="AT102" s="557"/>
      <c r="AU102" s="556"/>
      <c r="AV102" s="556"/>
      <c r="AX102" s="549">
        <v>3.3</v>
      </c>
      <c r="AY102" s="553" t="s">
        <v>28</v>
      </c>
      <c r="AZ102" s="550" t="s">
        <v>270</v>
      </c>
      <c r="BA102" s="556">
        <v>0.4</v>
      </c>
      <c r="BB102" s="556">
        <v>0.4</v>
      </c>
      <c r="BC102" s="556">
        <v>0.4</v>
      </c>
      <c r="BD102" s="556">
        <v>0.4</v>
      </c>
      <c r="BE102" s="556">
        <v>0.4</v>
      </c>
      <c r="BF102" s="556">
        <v>1</v>
      </c>
      <c r="BG102" s="556">
        <v>1</v>
      </c>
      <c r="BH102" s="563">
        <v>0.4</v>
      </c>
      <c r="BI102" s="556">
        <v>0.4</v>
      </c>
      <c r="BJ102" s="556">
        <v>0.4</v>
      </c>
      <c r="BK102" s="557"/>
      <c r="BL102" s="556"/>
      <c r="BM102" s="556"/>
      <c r="BO102" s="549">
        <v>3.3</v>
      </c>
      <c r="BP102" s="553" t="s">
        <v>28</v>
      </c>
      <c r="BQ102" s="550" t="s">
        <v>270</v>
      </c>
      <c r="BR102" s="556">
        <v>0.4</v>
      </c>
      <c r="BS102" s="556">
        <v>0.4</v>
      </c>
      <c r="BT102" s="556">
        <v>0.4</v>
      </c>
      <c r="BU102" s="556">
        <v>0.4</v>
      </c>
      <c r="BV102" s="556">
        <v>0.4</v>
      </c>
      <c r="BW102" s="556">
        <v>1</v>
      </c>
      <c r="BX102" s="556">
        <v>1</v>
      </c>
      <c r="BY102" s="563">
        <v>0.4</v>
      </c>
      <c r="BZ102" s="556">
        <v>0.4</v>
      </c>
      <c r="CA102" s="556">
        <v>0.4</v>
      </c>
      <c r="CB102" s="557"/>
      <c r="CC102" s="556"/>
      <c r="CD102" s="556"/>
      <c r="CE102" s="694"/>
    </row>
    <row r="103" spans="1:84">
      <c r="B103" s="523" t="str">
        <f t="shared" si="72"/>
        <v>3.3.1</v>
      </c>
      <c r="C103" s="546" t="str">
        <f t="shared" si="51"/>
        <v>空調配管の更新性</v>
      </c>
      <c r="D103" s="536">
        <f t="shared" ref="D103:E108" si="77">IF(I$102&gt;0,G103/I$102,0)</f>
        <v>0.2</v>
      </c>
      <c r="E103" s="548">
        <f t="shared" si="77"/>
        <v>0</v>
      </c>
      <c r="G103" s="548">
        <f t="shared" si="52"/>
        <v>0.2</v>
      </c>
      <c r="H103" s="548">
        <f t="shared" si="53"/>
        <v>0</v>
      </c>
      <c r="I103" s="548"/>
      <c r="J103" s="548"/>
      <c r="K103" s="548">
        <f>IF(スコア!M106=0,0,1)</f>
        <v>1</v>
      </c>
      <c r="L103" s="548">
        <f>IF(スコア!O106=0,0,1)</f>
        <v>0</v>
      </c>
      <c r="M103" s="548">
        <f t="shared" si="54"/>
        <v>0.2</v>
      </c>
      <c r="N103" s="548">
        <f t="shared" si="76"/>
        <v>0</v>
      </c>
      <c r="P103" s="549" t="str">
        <f t="shared" si="56"/>
        <v>3.3.1</v>
      </c>
      <c r="Q103" s="549" t="str">
        <f t="shared" si="57"/>
        <v xml:space="preserve"> Q2 3.3</v>
      </c>
      <c r="R103" s="550" t="str">
        <f t="shared" si="58"/>
        <v>空調配管の更新性</v>
      </c>
      <c r="S103" s="551">
        <f t="shared" si="59"/>
        <v>0.2</v>
      </c>
      <c r="T103" s="551">
        <f t="shared" si="60"/>
        <v>0.2</v>
      </c>
      <c r="U103" s="551">
        <f t="shared" si="61"/>
        <v>0.2</v>
      </c>
      <c r="V103" s="551">
        <f t="shared" si="62"/>
        <v>0.2</v>
      </c>
      <c r="W103" s="551">
        <f t="shared" si="63"/>
        <v>0.2</v>
      </c>
      <c r="X103" s="551">
        <f t="shared" si="64"/>
        <v>0.2</v>
      </c>
      <c r="Y103" s="551">
        <f t="shared" si="65"/>
        <v>0.2</v>
      </c>
      <c r="Z103" s="560">
        <f t="shared" si="66"/>
        <v>0.2</v>
      </c>
      <c r="AA103" s="551">
        <f t="shared" si="67"/>
        <v>0.2</v>
      </c>
      <c r="AB103" s="551">
        <f t="shared" si="68"/>
        <v>0.2</v>
      </c>
      <c r="AC103" s="552">
        <f t="shared" si="69"/>
        <v>0</v>
      </c>
      <c r="AD103" s="551">
        <f t="shared" si="70"/>
        <v>0</v>
      </c>
      <c r="AE103" s="551">
        <f t="shared" si="71"/>
        <v>0</v>
      </c>
      <c r="AG103" s="549" t="s">
        <v>324</v>
      </c>
      <c r="AH103" s="553" t="s">
        <v>32</v>
      </c>
      <c r="AI103" s="554" t="s">
        <v>33</v>
      </c>
      <c r="AJ103" s="551">
        <v>0.2</v>
      </c>
      <c r="AK103" s="551">
        <v>0.2</v>
      </c>
      <c r="AL103" s="551">
        <v>0.2</v>
      </c>
      <c r="AM103" s="551">
        <v>0.2</v>
      </c>
      <c r="AN103" s="551">
        <v>0.2</v>
      </c>
      <c r="AO103" s="551">
        <v>0.2</v>
      </c>
      <c r="AP103" s="551">
        <v>0.2</v>
      </c>
      <c r="AQ103" s="560">
        <v>0.2</v>
      </c>
      <c r="AR103" s="551">
        <v>0.2</v>
      </c>
      <c r="AS103" s="556">
        <v>0.2</v>
      </c>
      <c r="AT103" s="557"/>
      <c r="AU103" s="556"/>
      <c r="AV103" s="556"/>
      <c r="AX103" s="549" t="s">
        <v>324</v>
      </c>
      <c r="AY103" s="553" t="s">
        <v>32</v>
      </c>
      <c r="AZ103" s="554" t="s">
        <v>33</v>
      </c>
      <c r="BA103" s="556">
        <v>0.2</v>
      </c>
      <c r="BB103" s="556">
        <v>0.2</v>
      </c>
      <c r="BC103" s="556">
        <v>0.2</v>
      </c>
      <c r="BD103" s="556">
        <v>0.2</v>
      </c>
      <c r="BE103" s="556">
        <v>0.2</v>
      </c>
      <c r="BF103" s="556">
        <v>0.2</v>
      </c>
      <c r="BG103" s="556">
        <v>0.2</v>
      </c>
      <c r="BH103" s="563">
        <v>0.2</v>
      </c>
      <c r="BI103" s="556">
        <v>0.2</v>
      </c>
      <c r="BJ103" s="556">
        <v>0.2</v>
      </c>
      <c r="BK103" s="557"/>
      <c r="BL103" s="556"/>
      <c r="BM103" s="556"/>
      <c r="BO103" s="549" t="s">
        <v>324</v>
      </c>
      <c r="BP103" s="553" t="s">
        <v>32</v>
      </c>
      <c r="BQ103" s="554" t="s">
        <v>33</v>
      </c>
      <c r="BR103" s="556">
        <v>0.2</v>
      </c>
      <c r="BS103" s="556">
        <v>0.2</v>
      </c>
      <c r="BT103" s="556">
        <v>0.2</v>
      </c>
      <c r="BU103" s="556">
        <v>0.2</v>
      </c>
      <c r="BV103" s="556">
        <v>0.2</v>
      </c>
      <c r="BW103" s="556">
        <v>0.2</v>
      </c>
      <c r="BX103" s="556">
        <v>0.2</v>
      </c>
      <c r="BY103" s="563">
        <v>0.2</v>
      </c>
      <c r="BZ103" s="556">
        <v>0.2</v>
      </c>
      <c r="CA103" s="556">
        <v>0.2</v>
      </c>
      <c r="CB103" s="557"/>
      <c r="CC103" s="556"/>
      <c r="CD103" s="556"/>
      <c r="CE103" s="694"/>
    </row>
    <row r="104" spans="1:84">
      <c r="B104" s="523" t="str">
        <f t="shared" si="72"/>
        <v>3.3.2</v>
      </c>
      <c r="C104" s="546" t="str">
        <f t="shared" si="51"/>
        <v>給排水管の更新性</v>
      </c>
      <c r="D104" s="536">
        <f t="shared" si="77"/>
        <v>0.2</v>
      </c>
      <c r="E104" s="548">
        <f t="shared" si="77"/>
        <v>0</v>
      </c>
      <c r="G104" s="548">
        <f t="shared" si="52"/>
        <v>0.2</v>
      </c>
      <c r="H104" s="548">
        <f t="shared" si="53"/>
        <v>0</v>
      </c>
      <c r="I104" s="548"/>
      <c r="J104" s="548"/>
      <c r="K104" s="548">
        <f>IF(スコア!M107=0,0,1)</f>
        <v>1</v>
      </c>
      <c r="L104" s="548">
        <f>IF(スコア!O107=0,0,1)</f>
        <v>0</v>
      </c>
      <c r="M104" s="548">
        <f t="shared" si="54"/>
        <v>0.2</v>
      </c>
      <c r="N104" s="548">
        <f t="shared" si="76"/>
        <v>0</v>
      </c>
      <c r="P104" s="549" t="str">
        <f t="shared" si="56"/>
        <v>3.3.2</v>
      </c>
      <c r="Q104" s="549" t="str">
        <f t="shared" si="57"/>
        <v xml:space="preserve"> Q2 3.3</v>
      </c>
      <c r="R104" s="550" t="str">
        <f t="shared" si="58"/>
        <v>給排水管の更新性</v>
      </c>
      <c r="S104" s="551">
        <f t="shared" si="59"/>
        <v>0.2</v>
      </c>
      <c r="T104" s="551">
        <f t="shared" si="60"/>
        <v>0.2</v>
      </c>
      <c r="U104" s="551">
        <f t="shared" si="61"/>
        <v>0.2</v>
      </c>
      <c r="V104" s="551">
        <f t="shared" si="62"/>
        <v>0.2</v>
      </c>
      <c r="W104" s="551">
        <f t="shared" si="63"/>
        <v>0.2</v>
      </c>
      <c r="X104" s="551">
        <f t="shared" si="64"/>
        <v>0.2</v>
      </c>
      <c r="Y104" s="551">
        <f t="shared" si="65"/>
        <v>0.2</v>
      </c>
      <c r="Z104" s="560">
        <f t="shared" si="66"/>
        <v>0.2</v>
      </c>
      <c r="AA104" s="551">
        <f t="shared" si="67"/>
        <v>0.2</v>
      </c>
      <c r="AB104" s="551">
        <f t="shared" si="68"/>
        <v>0.2</v>
      </c>
      <c r="AC104" s="552">
        <f t="shared" si="69"/>
        <v>0</v>
      </c>
      <c r="AD104" s="551">
        <f t="shared" si="70"/>
        <v>0</v>
      </c>
      <c r="AE104" s="551">
        <f t="shared" si="71"/>
        <v>0</v>
      </c>
      <c r="AG104" s="549" t="s">
        <v>325</v>
      </c>
      <c r="AH104" s="553" t="s">
        <v>32</v>
      </c>
      <c r="AI104" s="554" t="s">
        <v>34</v>
      </c>
      <c r="AJ104" s="551">
        <v>0.2</v>
      </c>
      <c r="AK104" s="551">
        <v>0.2</v>
      </c>
      <c r="AL104" s="551">
        <v>0.2</v>
      </c>
      <c r="AM104" s="551">
        <v>0.2</v>
      </c>
      <c r="AN104" s="551">
        <v>0.2</v>
      </c>
      <c r="AO104" s="551">
        <v>0.2</v>
      </c>
      <c r="AP104" s="551">
        <v>0.2</v>
      </c>
      <c r="AQ104" s="560">
        <v>0.2</v>
      </c>
      <c r="AR104" s="551">
        <v>0.2</v>
      </c>
      <c r="AS104" s="556">
        <v>0.2</v>
      </c>
      <c r="AT104" s="557"/>
      <c r="AU104" s="556"/>
      <c r="AV104" s="556"/>
      <c r="AX104" s="549" t="s">
        <v>325</v>
      </c>
      <c r="AY104" s="553" t="s">
        <v>32</v>
      </c>
      <c r="AZ104" s="554" t="s">
        <v>34</v>
      </c>
      <c r="BA104" s="556">
        <v>0.2</v>
      </c>
      <c r="BB104" s="556">
        <v>0.2</v>
      </c>
      <c r="BC104" s="556">
        <v>0.2</v>
      </c>
      <c r="BD104" s="556">
        <v>0.2</v>
      </c>
      <c r="BE104" s="556">
        <v>0.2</v>
      </c>
      <c r="BF104" s="556">
        <v>0.2</v>
      </c>
      <c r="BG104" s="556">
        <v>0.2</v>
      </c>
      <c r="BH104" s="563">
        <v>0.2</v>
      </c>
      <c r="BI104" s="556">
        <v>0.2</v>
      </c>
      <c r="BJ104" s="556">
        <v>0.2</v>
      </c>
      <c r="BK104" s="557"/>
      <c r="BL104" s="556"/>
      <c r="BM104" s="556"/>
      <c r="BO104" s="549" t="s">
        <v>325</v>
      </c>
      <c r="BP104" s="553" t="s">
        <v>32</v>
      </c>
      <c r="BQ104" s="554" t="s">
        <v>34</v>
      </c>
      <c r="BR104" s="556">
        <v>0.2</v>
      </c>
      <c r="BS104" s="556">
        <v>0.2</v>
      </c>
      <c r="BT104" s="556">
        <v>0.2</v>
      </c>
      <c r="BU104" s="556">
        <v>0.2</v>
      </c>
      <c r="BV104" s="556">
        <v>0.2</v>
      </c>
      <c r="BW104" s="556">
        <v>0.2</v>
      </c>
      <c r="BX104" s="556">
        <v>0.2</v>
      </c>
      <c r="BY104" s="563">
        <v>0.2</v>
      </c>
      <c r="BZ104" s="556">
        <v>0.2</v>
      </c>
      <c r="CA104" s="556">
        <v>0.2</v>
      </c>
      <c r="CB104" s="557"/>
      <c r="CC104" s="556"/>
      <c r="CD104" s="556"/>
      <c r="CE104" s="694"/>
    </row>
    <row r="105" spans="1:84">
      <c r="B105" s="523" t="str">
        <f t="shared" si="72"/>
        <v>3.3.3</v>
      </c>
      <c r="C105" s="546" t="str">
        <f t="shared" ref="C105:C140" si="78">R105</f>
        <v>電気配線の更新性</v>
      </c>
      <c r="D105" s="536">
        <f t="shared" si="77"/>
        <v>0.1</v>
      </c>
      <c r="E105" s="548">
        <f t="shared" si="77"/>
        <v>0</v>
      </c>
      <c r="G105" s="548">
        <f t="shared" ref="G105:G140" si="79">K105*M105</f>
        <v>0.1</v>
      </c>
      <c r="H105" s="548">
        <f t="shared" ref="H105:H140" si="80">L105*N105</f>
        <v>0</v>
      </c>
      <c r="I105" s="548"/>
      <c r="J105" s="548"/>
      <c r="K105" s="548">
        <f>IF(スコア!M108=0,0,1)</f>
        <v>1</v>
      </c>
      <c r="L105" s="548">
        <f>IF(スコア!O108=0,0,1)</f>
        <v>0</v>
      </c>
      <c r="M105" s="548">
        <f t="shared" ref="M105:M140" si="81">SUMPRODUCT($S$7:$AB$7,S105:AB105)</f>
        <v>0.1</v>
      </c>
      <c r="N105" s="548">
        <f t="shared" si="76"/>
        <v>0</v>
      </c>
      <c r="P105" s="549" t="str">
        <f t="shared" si="56"/>
        <v>3.3.3</v>
      </c>
      <c r="Q105" s="549" t="str">
        <f t="shared" si="57"/>
        <v xml:space="preserve"> Q2 3.3</v>
      </c>
      <c r="R105" s="550" t="str">
        <f t="shared" ref="R105:R119" si="82">IF($P$3=1,AZ105,IF($P$3=2,BQ105,AI105))</f>
        <v>電気配線の更新性</v>
      </c>
      <c r="S105" s="551">
        <f t="shared" ref="S105:S121" si="83">IF($P$3=1,BA105,IF($P$3=2,BR105,AJ105))</f>
        <v>0.1</v>
      </c>
      <c r="T105" s="551">
        <f t="shared" ref="T105:T121" si="84">IF($P$3=1,BB105,IF($P$3=2,BS105,AK105))</f>
        <v>0.1</v>
      </c>
      <c r="U105" s="551">
        <f t="shared" ref="U105:U121" si="85">IF($P$3=1,BC105,IF($P$3=2,BT105,AL105))</f>
        <v>0.1</v>
      </c>
      <c r="V105" s="551">
        <f t="shared" ref="V105:V121" si="86">IF($P$3=1,BD105,IF($P$3=2,BU105,AM105))</f>
        <v>0.1</v>
      </c>
      <c r="W105" s="551">
        <f t="shared" ref="W105:W121" si="87">IF($P$3=1,BE105,IF($P$3=2,BV105,AN105))</f>
        <v>0.1</v>
      </c>
      <c r="X105" s="551">
        <f t="shared" ref="X105:X121" si="88">IF($P$3=1,BF105,IF($P$3=2,BW105,AO105))</f>
        <v>0.1</v>
      </c>
      <c r="Y105" s="551">
        <f t="shared" ref="Y105:Y121" si="89">IF($P$3=1,BG105,IF($P$3=2,BX105,AP105))</f>
        <v>0.1</v>
      </c>
      <c r="Z105" s="560">
        <f t="shared" ref="Z105:Z121" si="90">IF($P$3=1,BH105,IF($P$3=2,BY105,AQ105))</f>
        <v>0.1</v>
      </c>
      <c r="AA105" s="551">
        <f t="shared" ref="AA105:AA121" si="91">IF($P$3=1,BI105,IF($P$3=2,BZ105,AR105))</f>
        <v>0.1</v>
      </c>
      <c r="AB105" s="551">
        <f t="shared" ref="AB105:AB121" si="92">IF($P$3=1,BJ105,IF($P$3=2,CA105,AS105))</f>
        <v>0.1</v>
      </c>
      <c r="AC105" s="552">
        <f t="shared" ref="AC105:AC119" si="93">IF($P$3=1,BK105,IF($P$3=2,CB105,AT105))</f>
        <v>0</v>
      </c>
      <c r="AD105" s="551">
        <f t="shared" ref="AD105:AD119" si="94">IF($P$3=1,BL105,IF($P$3=2,CC105,AU105))</f>
        <v>0</v>
      </c>
      <c r="AE105" s="551">
        <f t="shared" ref="AE105:AE119" si="95">IF($P$3=1,BM105,IF($P$3=2,CD105,AV105))</f>
        <v>0</v>
      </c>
      <c r="AG105" s="549" t="s">
        <v>326</v>
      </c>
      <c r="AH105" s="553" t="s">
        <v>32</v>
      </c>
      <c r="AI105" s="554" t="s">
        <v>35</v>
      </c>
      <c r="AJ105" s="551">
        <v>0.1</v>
      </c>
      <c r="AK105" s="551">
        <v>0.1</v>
      </c>
      <c r="AL105" s="551">
        <v>0.1</v>
      </c>
      <c r="AM105" s="551">
        <v>0.1</v>
      </c>
      <c r="AN105" s="551">
        <v>0.1</v>
      </c>
      <c r="AO105" s="551">
        <v>0.1</v>
      </c>
      <c r="AP105" s="551">
        <v>0.1</v>
      </c>
      <c r="AQ105" s="560">
        <v>0.1</v>
      </c>
      <c r="AR105" s="551">
        <v>0.1</v>
      </c>
      <c r="AS105" s="556">
        <v>0.1</v>
      </c>
      <c r="AT105" s="557"/>
      <c r="AU105" s="556"/>
      <c r="AV105" s="556"/>
      <c r="AX105" s="549" t="s">
        <v>326</v>
      </c>
      <c r="AY105" s="553" t="s">
        <v>32</v>
      </c>
      <c r="AZ105" s="554" t="s">
        <v>35</v>
      </c>
      <c r="BA105" s="556">
        <v>0.1</v>
      </c>
      <c r="BB105" s="556">
        <v>0.1</v>
      </c>
      <c r="BC105" s="556">
        <v>0.1</v>
      </c>
      <c r="BD105" s="556">
        <v>0.1</v>
      </c>
      <c r="BE105" s="556">
        <v>0.1</v>
      </c>
      <c r="BF105" s="556">
        <v>0.1</v>
      </c>
      <c r="BG105" s="556">
        <v>0.1</v>
      </c>
      <c r="BH105" s="563">
        <v>0.1</v>
      </c>
      <c r="BI105" s="556">
        <v>0.1</v>
      </c>
      <c r="BJ105" s="556">
        <v>0.1</v>
      </c>
      <c r="BK105" s="557"/>
      <c r="BL105" s="556"/>
      <c r="BM105" s="556"/>
      <c r="BO105" s="549" t="s">
        <v>326</v>
      </c>
      <c r="BP105" s="553" t="s">
        <v>32</v>
      </c>
      <c r="BQ105" s="554" t="s">
        <v>35</v>
      </c>
      <c r="BR105" s="556">
        <v>0.1</v>
      </c>
      <c r="BS105" s="556">
        <v>0.1</v>
      </c>
      <c r="BT105" s="556">
        <v>0.1</v>
      </c>
      <c r="BU105" s="556">
        <v>0.1</v>
      </c>
      <c r="BV105" s="556">
        <v>0.1</v>
      </c>
      <c r="BW105" s="556">
        <v>0.1</v>
      </c>
      <c r="BX105" s="556">
        <v>0.1</v>
      </c>
      <c r="BY105" s="563">
        <v>0.1</v>
      </c>
      <c r="BZ105" s="556">
        <v>0.1</v>
      </c>
      <c r="CA105" s="556">
        <v>0.1</v>
      </c>
      <c r="CB105" s="557"/>
      <c r="CC105" s="556"/>
      <c r="CD105" s="556"/>
      <c r="CE105" s="694"/>
    </row>
    <row r="106" spans="1:84">
      <c r="B106" s="523" t="str">
        <f t="shared" si="72"/>
        <v>3.3.4</v>
      </c>
      <c r="C106" s="546" t="str">
        <f t="shared" si="78"/>
        <v>通信配線の更新性</v>
      </c>
      <c r="D106" s="536">
        <f t="shared" si="77"/>
        <v>0.1</v>
      </c>
      <c r="E106" s="548">
        <f t="shared" si="77"/>
        <v>0</v>
      </c>
      <c r="G106" s="548">
        <f t="shared" si="79"/>
        <v>0.1</v>
      </c>
      <c r="H106" s="548">
        <f t="shared" si="80"/>
        <v>0</v>
      </c>
      <c r="I106" s="548"/>
      <c r="J106" s="548"/>
      <c r="K106" s="548">
        <f>IF(スコア!M109=0,0,1)</f>
        <v>1</v>
      </c>
      <c r="L106" s="548">
        <f>IF(スコア!O109=0,0,1)</f>
        <v>0</v>
      </c>
      <c r="M106" s="548">
        <f t="shared" si="81"/>
        <v>0.1</v>
      </c>
      <c r="N106" s="548">
        <f t="shared" si="76"/>
        <v>0</v>
      </c>
      <c r="P106" s="549" t="str">
        <f t="shared" si="56"/>
        <v>3.3.4</v>
      </c>
      <c r="Q106" s="549" t="str">
        <f t="shared" si="57"/>
        <v xml:space="preserve"> Q2 3.3</v>
      </c>
      <c r="R106" s="550" t="str">
        <f t="shared" si="82"/>
        <v>通信配線の更新性</v>
      </c>
      <c r="S106" s="551">
        <f t="shared" si="83"/>
        <v>0.1</v>
      </c>
      <c r="T106" s="551">
        <f t="shared" si="84"/>
        <v>0.1</v>
      </c>
      <c r="U106" s="551">
        <f t="shared" si="85"/>
        <v>0.1</v>
      </c>
      <c r="V106" s="551">
        <f t="shared" si="86"/>
        <v>0.1</v>
      </c>
      <c r="W106" s="551">
        <f t="shared" si="87"/>
        <v>0.1</v>
      </c>
      <c r="X106" s="551">
        <f t="shared" si="88"/>
        <v>0.1</v>
      </c>
      <c r="Y106" s="551">
        <f t="shared" si="89"/>
        <v>0.1</v>
      </c>
      <c r="Z106" s="560">
        <f t="shared" si="90"/>
        <v>0.1</v>
      </c>
      <c r="AA106" s="551">
        <f t="shared" si="91"/>
        <v>0.1</v>
      </c>
      <c r="AB106" s="551">
        <f t="shared" si="92"/>
        <v>0.1</v>
      </c>
      <c r="AC106" s="552">
        <f t="shared" si="93"/>
        <v>0</v>
      </c>
      <c r="AD106" s="551">
        <f t="shared" si="94"/>
        <v>0</v>
      </c>
      <c r="AE106" s="551">
        <f t="shared" si="95"/>
        <v>0</v>
      </c>
      <c r="AG106" s="549" t="s">
        <v>327</v>
      </c>
      <c r="AH106" s="553" t="s">
        <v>32</v>
      </c>
      <c r="AI106" s="554" t="s">
        <v>36</v>
      </c>
      <c r="AJ106" s="551">
        <v>0.1</v>
      </c>
      <c r="AK106" s="551">
        <v>0.1</v>
      </c>
      <c r="AL106" s="551">
        <v>0.1</v>
      </c>
      <c r="AM106" s="551">
        <v>0.1</v>
      </c>
      <c r="AN106" s="551">
        <v>0.1</v>
      </c>
      <c r="AO106" s="551">
        <v>0.1</v>
      </c>
      <c r="AP106" s="551">
        <v>0.1</v>
      </c>
      <c r="AQ106" s="560">
        <v>0.1</v>
      </c>
      <c r="AR106" s="551">
        <v>0.1</v>
      </c>
      <c r="AS106" s="556">
        <v>0.1</v>
      </c>
      <c r="AT106" s="557"/>
      <c r="AU106" s="556"/>
      <c r="AV106" s="556"/>
      <c r="AX106" s="549" t="s">
        <v>327</v>
      </c>
      <c r="AY106" s="553" t="s">
        <v>32</v>
      </c>
      <c r="AZ106" s="554" t="s">
        <v>36</v>
      </c>
      <c r="BA106" s="556">
        <v>0.1</v>
      </c>
      <c r="BB106" s="556">
        <v>0.1</v>
      </c>
      <c r="BC106" s="556">
        <v>0.1</v>
      </c>
      <c r="BD106" s="556">
        <v>0.1</v>
      </c>
      <c r="BE106" s="556">
        <v>0.1</v>
      </c>
      <c r="BF106" s="556">
        <v>0.1</v>
      </c>
      <c r="BG106" s="556">
        <v>0.1</v>
      </c>
      <c r="BH106" s="563">
        <v>0.1</v>
      </c>
      <c r="BI106" s="556">
        <v>0.1</v>
      </c>
      <c r="BJ106" s="556">
        <v>0.1</v>
      </c>
      <c r="BK106" s="557"/>
      <c r="BL106" s="556"/>
      <c r="BM106" s="556"/>
      <c r="BO106" s="549" t="s">
        <v>327</v>
      </c>
      <c r="BP106" s="553" t="s">
        <v>32</v>
      </c>
      <c r="BQ106" s="554" t="s">
        <v>36</v>
      </c>
      <c r="BR106" s="556">
        <v>0.1</v>
      </c>
      <c r="BS106" s="556">
        <v>0.1</v>
      </c>
      <c r="BT106" s="556">
        <v>0.1</v>
      </c>
      <c r="BU106" s="556">
        <v>0.1</v>
      </c>
      <c r="BV106" s="556">
        <v>0.1</v>
      </c>
      <c r="BW106" s="556">
        <v>0.1</v>
      </c>
      <c r="BX106" s="556">
        <v>0.1</v>
      </c>
      <c r="BY106" s="563">
        <v>0.1</v>
      </c>
      <c r="BZ106" s="556">
        <v>0.1</v>
      </c>
      <c r="CA106" s="556">
        <v>0.1</v>
      </c>
      <c r="CB106" s="557"/>
      <c r="CC106" s="556"/>
      <c r="CD106" s="556"/>
      <c r="CE106" s="694"/>
    </row>
    <row r="107" spans="1:84">
      <c r="B107" s="523" t="str">
        <f t="shared" ref="B107:B142" si="96">P107</f>
        <v>3.3.5</v>
      </c>
      <c r="C107" s="546" t="str">
        <f t="shared" si="78"/>
        <v>設備機器の更新性</v>
      </c>
      <c r="D107" s="536">
        <f t="shared" si="77"/>
        <v>0.2</v>
      </c>
      <c r="E107" s="548">
        <f t="shared" si="77"/>
        <v>0</v>
      </c>
      <c r="G107" s="548">
        <f t="shared" si="79"/>
        <v>0.2</v>
      </c>
      <c r="H107" s="548">
        <f t="shared" si="80"/>
        <v>0</v>
      </c>
      <c r="I107" s="548"/>
      <c r="J107" s="548"/>
      <c r="K107" s="548">
        <f>IF(スコア!M110=0,0,1)</f>
        <v>1</v>
      </c>
      <c r="L107" s="548">
        <f>IF(スコア!O110=0,0,1)</f>
        <v>0</v>
      </c>
      <c r="M107" s="548">
        <f t="shared" si="81"/>
        <v>0.2</v>
      </c>
      <c r="N107" s="548">
        <f t="shared" si="76"/>
        <v>0</v>
      </c>
      <c r="P107" s="549" t="str">
        <f t="shared" si="56"/>
        <v>3.3.5</v>
      </c>
      <c r="Q107" s="549" t="str">
        <f t="shared" si="57"/>
        <v xml:space="preserve"> Q2 3.3</v>
      </c>
      <c r="R107" s="550" t="str">
        <f t="shared" si="82"/>
        <v>設備機器の更新性</v>
      </c>
      <c r="S107" s="551">
        <f t="shared" si="83"/>
        <v>0.2</v>
      </c>
      <c r="T107" s="551">
        <f t="shared" si="84"/>
        <v>0.2</v>
      </c>
      <c r="U107" s="551">
        <f t="shared" si="85"/>
        <v>0.2</v>
      </c>
      <c r="V107" s="551">
        <f t="shared" si="86"/>
        <v>0.2</v>
      </c>
      <c r="W107" s="551">
        <f t="shared" si="87"/>
        <v>0.2</v>
      </c>
      <c r="X107" s="551">
        <f t="shared" si="88"/>
        <v>0.2</v>
      </c>
      <c r="Y107" s="551">
        <f t="shared" si="89"/>
        <v>0.2</v>
      </c>
      <c r="Z107" s="560">
        <f t="shared" si="90"/>
        <v>0.2</v>
      </c>
      <c r="AA107" s="551">
        <f t="shared" si="91"/>
        <v>0.2</v>
      </c>
      <c r="AB107" s="551">
        <f t="shared" si="92"/>
        <v>0.2</v>
      </c>
      <c r="AC107" s="552">
        <f t="shared" si="93"/>
        <v>0</v>
      </c>
      <c r="AD107" s="551">
        <f t="shared" si="94"/>
        <v>0</v>
      </c>
      <c r="AE107" s="551">
        <f t="shared" si="95"/>
        <v>0</v>
      </c>
      <c r="AG107" s="549" t="s">
        <v>328</v>
      </c>
      <c r="AH107" s="553" t="s">
        <v>32</v>
      </c>
      <c r="AI107" s="554" t="s">
        <v>37</v>
      </c>
      <c r="AJ107" s="551">
        <v>0.2</v>
      </c>
      <c r="AK107" s="551">
        <v>0.2</v>
      </c>
      <c r="AL107" s="551">
        <v>0.2</v>
      </c>
      <c r="AM107" s="551">
        <v>0.2</v>
      </c>
      <c r="AN107" s="551">
        <v>0.2</v>
      </c>
      <c r="AO107" s="551">
        <v>0.2</v>
      </c>
      <c r="AP107" s="551">
        <v>0.2</v>
      </c>
      <c r="AQ107" s="560">
        <v>0.2</v>
      </c>
      <c r="AR107" s="551">
        <v>0.2</v>
      </c>
      <c r="AS107" s="556">
        <v>0.2</v>
      </c>
      <c r="AT107" s="557"/>
      <c r="AU107" s="556"/>
      <c r="AV107" s="556"/>
      <c r="AX107" s="549" t="s">
        <v>328</v>
      </c>
      <c r="AY107" s="553" t="s">
        <v>32</v>
      </c>
      <c r="AZ107" s="554" t="s">
        <v>37</v>
      </c>
      <c r="BA107" s="556">
        <v>0.2</v>
      </c>
      <c r="BB107" s="556">
        <v>0.2</v>
      </c>
      <c r="BC107" s="556">
        <v>0.2</v>
      </c>
      <c r="BD107" s="556">
        <v>0.2</v>
      </c>
      <c r="BE107" s="556">
        <v>0.2</v>
      </c>
      <c r="BF107" s="556">
        <v>0.2</v>
      </c>
      <c r="BG107" s="556">
        <v>0.2</v>
      </c>
      <c r="BH107" s="563">
        <v>0.2</v>
      </c>
      <c r="BI107" s="556">
        <v>0.2</v>
      </c>
      <c r="BJ107" s="556">
        <v>0.2</v>
      </c>
      <c r="BK107" s="557"/>
      <c r="BL107" s="556"/>
      <c r="BM107" s="556"/>
      <c r="BO107" s="549" t="s">
        <v>328</v>
      </c>
      <c r="BP107" s="553" t="s">
        <v>32</v>
      </c>
      <c r="BQ107" s="554" t="s">
        <v>37</v>
      </c>
      <c r="BR107" s="556">
        <v>0.2</v>
      </c>
      <c r="BS107" s="556">
        <v>0.2</v>
      </c>
      <c r="BT107" s="556">
        <v>0.2</v>
      </c>
      <c r="BU107" s="556">
        <v>0.2</v>
      </c>
      <c r="BV107" s="556">
        <v>0.2</v>
      </c>
      <c r="BW107" s="556">
        <v>0.2</v>
      </c>
      <c r="BX107" s="556">
        <v>0.2</v>
      </c>
      <c r="BY107" s="563">
        <v>0.2</v>
      </c>
      <c r="BZ107" s="556">
        <v>0.2</v>
      </c>
      <c r="CA107" s="556">
        <v>0.2</v>
      </c>
      <c r="CB107" s="557"/>
      <c r="CC107" s="556"/>
      <c r="CD107" s="556"/>
      <c r="CE107" s="694"/>
    </row>
    <row r="108" spans="1:84">
      <c r="B108" s="523" t="str">
        <f t="shared" si="96"/>
        <v>3.3.6</v>
      </c>
      <c r="C108" s="546" t="str">
        <f t="shared" si="78"/>
        <v>バックアップスペースの確保</v>
      </c>
      <c r="D108" s="536">
        <f t="shared" si="77"/>
        <v>0.2</v>
      </c>
      <c r="E108" s="548">
        <f t="shared" si="77"/>
        <v>0</v>
      </c>
      <c r="G108" s="548">
        <f t="shared" si="79"/>
        <v>0.2</v>
      </c>
      <c r="H108" s="548">
        <f t="shared" si="80"/>
        <v>0</v>
      </c>
      <c r="I108" s="548"/>
      <c r="J108" s="548"/>
      <c r="K108" s="548">
        <f>IF(スコア!M111=0,0,1)</f>
        <v>1</v>
      </c>
      <c r="L108" s="548">
        <f>IF(スコア!O111=0,0,1)</f>
        <v>0</v>
      </c>
      <c r="M108" s="548">
        <f t="shared" si="81"/>
        <v>0.2</v>
      </c>
      <c r="N108" s="548">
        <f t="shared" si="76"/>
        <v>0</v>
      </c>
      <c r="P108" s="549" t="str">
        <f t="shared" si="56"/>
        <v>3.3.6</v>
      </c>
      <c r="Q108" s="549" t="str">
        <f t="shared" si="57"/>
        <v xml:space="preserve"> Q2 3.3</v>
      </c>
      <c r="R108" s="550" t="str">
        <f t="shared" si="82"/>
        <v>バックアップスペースの確保</v>
      </c>
      <c r="S108" s="551">
        <f t="shared" si="83"/>
        <v>0.2</v>
      </c>
      <c r="T108" s="551">
        <f t="shared" si="84"/>
        <v>0.2</v>
      </c>
      <c r="U108" s="551">
        <f t="shared" si="85"/>
        <v>0.2</v>
      </c>
      <c r="V108" s="551">
        <f t="shared" si="86"/>
        <v>0.2</v>
      </c>
      <c r="W108" s="551">
        <f t="shared" si="87"/>
        <v>0.2</v>
      </c>
      <c r="X108" s="551">
        <f t="shared" si="88"/>
        <v>0.2</v>
      </c>
      <c r="Y108" s="551">
        <f t="shared" si="89"/>
        <v>0.2</v>
      </c>
      <c r="Z108" s="560">
        <f t="shared" si="90"/>
        <v>0.2</v>
      </c>
      <c r="AA108" s="551">
        <f t="shared" si="91"/>
        <v>0.2</v>
      </c>
      <c r="AB108" s="551">
        <f t="shared" si="92"/>
        <v>0.2</v>
      </c>
      <c r="AC108" s="552">
        <f t="shared" si="93"/>
        <v>0</v>
      </c>
      <c r="AD108" s="551">
        <f t="shared" si="94"/>
        <v>0</v>
      </c>
      <c r="AE108" s="551">
        <f t="shared" si="95"/>
        <v>0</v>
      </c>
      <c r="AG108" s="549" t="s">
        <v>329</v>
      </c>
      <c r="AH108" s="553" t="s">
        <v>32</v>
      </c>
      <c r="AI108" s="554" t="s">
        <v>275</v>
      </c>
      <c r="AJ108" s="551">
        <v>0.2</v>
      </c>
      <c r="AK108" s="551">
        <v>0.2</v>
      </c>
      <c r="AL108" s="551">
        <v>0.2</v>
      </c>
      <c r="AM108" s="551">
        <v>0.2</v>
      </c>
      <c r="AN108" s="551">
        <v>0.2</v>
      </c>
      <c r="AO108" s="551">
        <v>0.2</v>
      </c>
      <c r="AP108" s="551">
        <v>0.2</v>
      </c>
      <c r="AQ108" s="560">
        <v>0.2</v>
      </c>
      <c r="AR108" s="551">
        <v>0.2</v>
      </c>
      <c r="AS108" s="556">
        <v>0.2</v>
      </c>
      <c r="AT108" s="557"/>
      <c r="AU108" s="556"/>
      <c r="AV108" s="556"/>
      <c r="AX108" s="549" t="s">
        <v>329</v>
      </c>
      <c r="AY108" s="553" t="s">
        <v>32</v>
      </c>
      <c r="AZ108" s="554" t="s">
        <v>473</v>
      </c>
      <c r="BA108" s="556">
        <v>0.2</v>
      </c>
      <c r="BB108" s="556">
        <v>0.2</v>
      </c>
      <c r="BC108" s="556">
        <v>0.2</v>
      </c>
      <c r="BD108" s="556">
        <v>0.2</v>
      </c>
      <c r="BE108" s="556">
        <v>0.2</v>
      </c>
      <c r="BF108" s="556">
        <v>0.2</v>
      </c>
      <c r="BG108" s="556">
        <v>0.2</v>
      </c>
      <c r="BH108" s="563">
        <v>0.2</v>
      </c>
      <c r="BI108" s="556">
        <v>0.2</v>
      </c>
      <c r="BJ108" s="556">
        <v>0.2</v>
      </c>
      <c r="BK108" s="557"/>
      <c r="BL108" s="556"/>
      <c r="BM108" s="556"/>
      <c r="BO108" s="549" t="s">
        <v>329</v>
      </c>
      <c r="BP108" s="553" t="s">
        <v>32</v>
      </c>
      <c r="BQ108" s="554" t="s">
        <v>275</v>
      </c>
      <c r="BR108" s="556">
        <v>0.2</v>
      </c>
      <c r="BS108" s="556">
        <v>0.2</v>
      </c>
      <c r="BT108" s="556">
        <v>0.2</v>
      </c>
      <c r="BU108" s="556">
        <v>0.2</v>
      </c>
      <c r="BV108" s="556">
        <v>0.2</v>
      </c>
      <c r="BW108" s="556">
        <v>0.2</v>
      </c>
      <c r="BX108" s="556">
        <v>0.2</v>
      </c>
      <c r="BY108" s="563">
        <v>0.2</v>
      </c>
      <c r="BZ108" s="556">
        <v>0.2</v>
      </c>
      <c r="CA108" s="556">
        <v>0.2</v>
      </c>
      <c r="CB108" s="557"/>
      <c r="CC108" s="556"/>
      <c r="CD108" s="556"/>
      <c r="CE108" s="694"/>
    </row>
    <row r="109" spans="1:84" s="452" customFormat="1">
      <c r="A109"/>
      <c r="B109" s="523" t="str">
        <f t="shared" si="96"/>
        <v>Q3</v>
      </c>
      <c r="C109" s="527" t="str">
        <f t="shared" si="78"/>
        <v>室外環境（敷地内）</v>
      </c>
      <c r="D109" s="525">
        <f>IF(I$8=0,0,G109/I$8)</f>
        <v>0.3</v>
      </c>
      <c r="E109" s="526">
        <f>IF(J$8=0,0,H109/J$8)</f>
        <v>0</v>
      </c>
      <c r="F109"/>
      <c r="G109" s="526">
        <f t="shared" si="79"/>
        <v>0.3</v>
      </c>
      <c r="H109" s="526">
        <f t="shared" si="80"/>
        <v>0</v>
      </c>
      <c r="I109" s="526">
        <f>G110+G111+G112</f>
        <v>1</v>
      </c>
      <c r="J109" s="526">
        <f>H110+H111+H112</f>
        <v>0</v>
      </c>
      <c r="K109" s="526">
        <f>IF(スコア!Q112=0,0,1)</f>
        <v>1</v>
      </c>
      <c r="L109" s="526">
        <f>IF(スコア!O112=0,0,1)</f>
        <v>0</v>
      </c>
      <c r="M109" s="526">
        <f t="shared" si="81"/>
        <v>0.3</v>
      </c>
      <c r="N109" s="526">
        <f t="shared" si="76"/>
        <v>0</v>
      </c>
      <c r="O109"/>
      <c r="P109" s="523" t="str">
        <f t="shared" si="56"/>
        <v>Q3</v>
      </c>
      <c r="Q109" s="523" t="str">
        <f t="shared" si="57"/>
        <v xml:space="preserve"> Q</v>
      </c>
      <c r="R109" s="527" t="str">
        <f t="shared" si="82"/>
        <v>室外環境（敷地内）</v>
      </c>
      <c r="S109" s="528">
        <f t="shared" si="83"/>
        <v>0.3</v>
      </c>
      <c r="T109" s="528">
        <f t="shared" si="84"/>
        <v>0.3</v>
      </c>
      <c r="U109" s="528">
        <f t="shared" si="85"/>
        <v>0.3</v>
      </c>
      <c r="V109" s="528">
        <f t="shared" si="86"/>
        <v>0.3</v>
      </c>
      <c r="W109" s="528">
        <f t="shared" si="87"/>
        <v>0.3</v>
      </c>
      <c r="X109" s="528">
        <f t="shared" si="88"/>
        <v>0.3</v>
      </c>
      <c r="Y109" s="528">
        <f t="shared" si="89"/>
        <v>0.3</v>
      </c>
      <c r="Z109" s="528">
        <f t="shared" si="90"/>
        <v>0.3</v>
      </c>
      <c r="AA109" s="528">
        <f t="shared" si="91"/>
        <v>0.4</v>
      </c>
      <c r="AB109" s="528">
        <f t="shared" si="92"/>
        <v>0.3</v>
      </c>
      <c r="AC109" s="529">
        <f t="shared" si="93"/>
        <v>0</v>
      </c>
      <c r="AD109" s="528">
        <f t="shared" si="94"/>
        <v>0</v>
      </c>
      <c r="AE109" s="528">
        <f t="shared" si="95"/>
        <v>0</v>
      </c>
      <c r="AF109"/>
      <c r="AG109" s="523" t="s">
        <v>330</v>
      </c>
      <c r="AH109" s="530" t="s">
        <v>207</v>
      </c>
      <c r="AI109" s="527" t="s">
        <v>331</v>
      </c>
      <c r="AJ109" s="528">
        <v>0.3</v>
      </c>
      <c r="AK109" s="528">
        <v>0.3</v>
      </c>
      <c r="AL109" s="528">
        <v>0.3</v>
      </c>
      <c r="AM109" s="528">
        <v>0.3</v>
      </c>
      <c r="AN109" s="528">
        <v>0.3</v>
      </c>
      <c r="AO109" s="528">
        <v>0.3</v>
      </c>
      <c r="AP109" s="528">
        <v>0.3</v>
      </c>
      <c r="AQ109" s="528">
        <v>0.3</v>
      </c>
      <c r="AR109" s="528">
        <v>0.4</v>
      </c>
      <c r="AS109" s="531">
        <v>0.3</v>
      </c>
      <c r="AT109" s="532">
        <v>0</v>
      </c>
      <c r="AU109" s="531">
        <v>0</v>
      </c>
      <c r="AV109" s="531">
        <v>0</v>
      </c>
      <c r="AW109"/>
      <c r="AX109" s="523" t="s">
        <v>330</v>
      </c>
      <c r="AY109" s="530" t="s">
        <v>207</v>
      </c>
      <c r="AZ109" s="527" t="s">
        <v>331</v>
      </c>
      <c r="BA109" s="531">
        <v>0.3</v>
      </c>
      <c r="BB109" s="531">
        <v>0.3</v>
      </c>
      <c r="BC109" s="531">
        <v>0.3</v>
      </c>
      <c r="BD109" s="531">
        <v>0.3</v>
      </c>
      <c r="BE109" s="531">
        <v>0.3</v>
      </c>
      <c r="BF109" s="531">
        <v>0.3</v>
      </c>
      <c r="BG109" s="531">
        <v>0.3</v>
      </c>
      <c r="BH109" s="531">
        <v>0.3</v>
      </c>
      <c r="BI109" s="531">
        <v>0.4</v>
      </c>
      <c r="BJ109" s="531">
        <v>0.3</v>
      </c>
      <c r="BK109" s="532"/>
      <c r="BL109" s="531"/>
      <c r="BM109" s="531"/>
      <c r="BN109"/>
      <c r="BO109" s="523" t="s">
        <v>330</v>
      </c>
      <c r="BP109" s="530" t="s">
        <v>207</v>
      </c>
      <c r="BQ109" s="527" t="s">
        <v>331</v>
      </c>
      <c r="BR109" s="531">
        <v>0.3</v>
      </c>
      <c r="BS109" s="531">
        <v>0.3</v>
      </c>
      <c r="BT109" s="531">
        <v>0.3</v>
      </c>
      <c r="BU109" s="531">
        <v>0.3</v>
      </c>
      <c r="BV109" s="531">
        <v>0.3</v>
      </c>
      <c r="BW109" s="531">
        <v>0.3</v>
      </c>
      <c r="BX109" s="531">
        <v>0.3</v>
      </c>
      <c r="BY109" s="531">
        <v>0.3</v>
      </c>
      <c r="BZ109" s="531">
        <v>0.4</v>
      </c>
      <c r="CA109" s="531">
        <v>0.3</v>
      </c>
      <c r="CB109" s="532"/>
      <c r="CC109" s="531"/>
      <c r="CD109" s="531"/>
      <c r="CE109" s="692"/>
      <c r="CF109"/>
    </row>
    <row r="110" spans="1:84" s="452" customFormat="1">
      <c r="A110"/>
      <c r="B110" s="523">
        <f t="shared" si="96"/>
        <v>1</v>
      </c>
      <c r="C110" s="564" t="str">
        <f t="shared" si="78"/>
        <v>生物資源の保全と創出</v>
      </c>
      <c r="D110" s="534">
        <f t="shared" ref="D110:E112" si="97">IF(I$109=0,0,G110/I$109)</f>
        <v>0.3</v>
      </c>
      <c r="E110" s="535">
        <f t="shared" si="97"/>
        <v>0</v>
      </c>
      <c r="F110"/>
      <c r="G110" s="535">
        <f t="shared" si="79"/>
        <v>0.3</v>
      </c>
      <c r="H110" s="535">
        <f t="shared" si="80"/>
        <v>0</v>
      </c>
      <c r="I110" s="535"/>
      <c r="J110" s="535"/>
      <c r="K110" s="535">
        <f>IF(スコア!M113=0,0,1)</f>
        <v>1</v>
      </c>
      <c r="L110" s="535">
        <f>IF(スコア!O113=0,0,1)</f>
        <v>0</v>
      </c>
      <c r="M110" s="535">
        <f t="shared" si="81"/>
        <v>0.3</v>
      </c>
      <c r="N110" s="535">
        <f t="shared" si="76"/>
        <v>0</v>
      </c>
      <c r="O110"/>
      <c r="P110" s="537">
        <f t="shared" si="56"/>
        <v>1</v>
      </c>
      <c r="Q110" s="537" t="str">
        <f t="shared" si="57"/>
        <v xml:space="preserve"> Q3</v>
      </c>
      <c r="R110" s="538" t="str">
        <f t="shared" si="82"/>
        <v>生物資源の保全と創出</v>
      </c>
      <c r="S110" s="539">
        <f t="shared" si="83"/>
        <v>0.3</v>
      </c>
      <c r="T110" s="539">
        <f t="shared" si="84"/>
        <v>0.3</v>
      </c>
      <c r="U110" s="539">
        <f t="shared" si="85"/>
        <v>0.3</v>
      </c>
      <c r="V110" s="539">
        <f t="shared" si="86"/>
        <v>0.3</v>
      </c>
      <c r="W110" s="539">
        <f t="shared" si="87"/>
        <v>0.3</v>
      </c>
      <c r="X110" s="539">
        <f t="shared" si="88"/>
        <v>0.3</v>
      </c>
      <c r="Y110" s="539">
        <f t="shared" si="89"/>
        <v>0.3</v>
      </c>
      <c r="Z110" s="603">
        <f t="shared" si="90"/>
        <v>0.3</v>
      </c>
      <c r="AA110" s="539">
        <f t="shared" si="91"/>
        <v>0.3</v>
      </c>
      <c r="AB110" s="539">
        <f t="shared" si="92"/>
        <v>0.3</v>
      </c>
      <c r="AC110" s="541">
        <f t="shared" si="93"/>
        <v>0</v>
      </c>
      <c r="AD110" s="539">
        <f t="shared" si="94"/>
        <v>0</v>
      </c>
      <c r="AE110" s="539">
        <f t="shared" si="95"/>
        <v>0</v>
      </c>
      <c r="AF110"/>
      <c r="AG110" s="537">
        <v>1</v>
      </c>
      <c r="AH110" s="542" t="s">
        <v>38</v>
      </c>
      <c r="AI110" s="566" t="s">
        <v>39</v>
      </c>
      <c r="AJ110" s="539">
        <v>0.3</v>
      </c>
      <c r="AK110" s="539">
        <v>0.3</v>
      </c>
      <c r="AL110" s="539">
        <v>0.3</v>
      </c>
      <c r="AM110" s="539">
        <v>0.3</v>
      </c>
      <c r="AN110" s="539">
        <v>0.3</v>
      </c>
      <c r="AO110" s="539">
        <v>0.3</v>
      </c>
      <c r="AP110" s="539">
        <v>0.3</v>
      </c>
      <c r="AQ110" s="603">
        <v>0.3</v>
      </c>
      <c r="AR110" s="539">
        <v>0.3</v>
      </c>
      <c r="AS110" s="543">
        <v>0.3</v>
      </c>
      <c r="AT110" s="544">
        <v>0</v>
      </c>
      <c r="AU110" s="543">
        <v>0</v>
      </c>
      <c r="AV110" s="543">
        <v>0</v>
      </c>
      <c r="AW110"/>
      <c r="AX110" s="537">
        <v>1</v>
      </c>
      <c r="AY110" s="542" t="s">
        <v>38</v>
      </c>
      <c r="AZ110" s="566" t="s">
        <v>39</v>
      </c>
      <c r="BA110" s="543">
        <v>0.3</v>
      </c>
      <c r="BB110" s="543">
        <v>0.3</v>
      </c>
      <c r="BC110" s="543">
        <v>0.3</v>
      </c>
      <c r="BD110" s="543">
        <v>0.3</v>
      </c>
      <c r="BE110" s="543">
        <v>0.3</v>
      </c>
      <c r="BF110" s="543">
        <v>0.3</v>
      </c>
      <c r="BG110" s="543">
        <v>0.3</v>
      </c>
      <c r="BH110" s="604">
        <v>0.3</v>
      </c>
      <c r="BI110" s="543">
        <v>0.3</v>
      </c>
      <c r="BJ110" s="543">
        <v>0.3</v>
      </c>
      <c r="BK110" s="544"/>
      <c r="BL110" s="543"/>
      <c r="BM110" s="543"/>
      <c r="BN110"/>
      <c r="BO110" s="537">
        <v>1</v>
      </c>
      <c r="BP110" s="542" t="s">
        <v>38</v>
      </c>
      <c r="BQ110" s="566" t="s">
        <v>39</v>
      </c>
      <c r="BR110" s="543">
        <v>0.3</v>
      </c>
      <c r="BS110" s="543">
        <v>0.3</v>
      </c>
      <c r="BT110" s="543">
        <v>0.3</v>
      </c>
      <c r="BU110" s="543">
        <v>0.3</v>
      </c>
      <c r="BV110" s="543">
        <v>0.3</v>
      </c>
      <c r="BW110" s="543">
        <v>0.3</v>
      </c>
      <c r="BX110" s="543">
        <v>0.3</v>
      </c>
      <c r="BY110" s="604">
        <v>0.3</v>
      </c>
      <c r="BZ110" s="543">
        <v>0.3</v>
      </c>
      <c r="CA110" s="543">
        <v>0.3</v>
      </c>
      <c r="CB110" s="544"/>
      <c r="CC110" s="543"/>
      <c r="CD110" s="543"/>
      <c r="CE110" s="693"/>
      <c r="CF110"/>
    </row>
    <row r="111" spans="1:84" s="452" customFormat="1">
      <c r="A111"/>
      <c r="B111" s="523">
        <f t="shared" si="96"/>
        <v>2</v>
      </c>
      <c r="C111" s="564" t="str">
        <f t="shared" si="78"/>
        <v>まちなみ・景観への配慮</v>
      </c>
      <c r="D111" s="534">
        <f t="shared" si="97"/>
        <v>0.4</v>
      </c>
      <c r="E111" s="535">
        <f t="shared" si="97"/>
        <v>0</v>
      </c>
      <c r="F111"/>
      <c r="G111" s="535">
        <f t="shared" si="79"/>
        <v>0.4</v>
      </c>
      <c r="H111" s="535">
        <f t="shared" si="80"/>
        <v>0</v>
      </c>
      <c r="I111" s="535"/>
      <c r="J111" s="535"/>
      <c r="K111" s="535">
        <f>IF(スコア!M116=0,0,1)</f>
        <v>1</v>
      </c>
      <c r="L111" s="535">
        <f>IF(スコア!O116=0,0,1)</f>
        <v>0</v>
      </c>
      <c r="M111" s="535">
        <f t="shared" si="81"/>
        <v>0.4</v>
      </c>
      <c r="N111" s="535">
        <f t="shared" si="76"/>
        <v>0</v>
      </c>
      <c r="O111"/>
      <c r="P111" s="537">
        <f t="shared" si="56"/>
        <v>2</v>
      </c>
      <c r="Q111" s="537" t="str">
        <f t="shared" si="57"/>
        <v xml:space="preserve"> Q3</v>
      </c>
      <c r="R111" s="538" t="str">
        <f t="shared" si="82"/>
        <v>まちなみ・景観への配慮</v>
      </c>
      <c r="S111" s="539">
        <f t="shared" si="83"/>
        <v>0.4</v>
      </c>
      <c r="T111" s="539">
        <f t="shared" si="84"/>
        <v>0.4</v>
      </c>
      <c r="U111" s="539">
        <f t="shared" si="85"/>
        <v>0.4</v>
      </c>
      <c r="V111" s="539">
        <f t="shared" si="86"/>
        <v>0.4</v>
      </c>
      <c r="W111" s="539">
        <f t="shared" si="87"/>
        <v>0.4</v>
      </c>
      <c r="X111" s="539">
        <f t="shared" si="88"/>
        <v>0.4</v>
      </c>
      <c r="Y111" s="539">
        <f t="shared" si="89"/>
        <v>0.4</v>
      </c>
      <c r="Z111" s="603">
        <f t="shared" si="90"/>
        <v>0.4</v>
      </c>
      <c r="AA111" s="539">
        <f t="shared" si="91"/>
        <v>0.4</v>
      </c>
      <c r="AB111" s="539">
        <f t="shared" si="92"/>
        <v>0.4</v>
      </c>
      <c r="AC111" s="541">
        <f t="shared" si="93"/>
        <v>0</v>
      </c>
      <c r="AD111" s="539">
        <f t="shared" si="94"/>
        <v>0</v>
      </c>
      <c r="AE111" s="539">
        <f t="shared" si="95"/>
        <v>0</v>
      </c>
      <c r="AF111"/>
      <c r="AG111" s="537">
        <v>2</v>
      </c>
      <c r="AH111" s="542" t="s">
        <v>38</v>
      </c>
      <c r="AI111" s="566" t="s">
        <v>332</v>
      </c>
      <c r="AJ111" s="539">
        <v>0.4</v>
      </c>
      <c r="AK111" s="539">
        <v>0.4</v>
      </c>
      <c r="AL111" s="539">
        <v>0.4</v>
      </c>
      <c r="AM111" s="539">
        <v>0.4</v>
      </c>
      <c r="AN111" s="539">
        <v>0.4</v>
      </c>
      <c r="AO111" s="539">
        <v>0.4</v>
      </c>
      <c r="AP111" s="539">
        <v>0.4</v>
      </c>
      <c r="AQ111" s="603">
        <v>0.4</v>
      </c>
      <c r="AR111" s="539">
        <v>0.4</v>
      </c>
      <c r="AS111" s="543">
        <v>0.4</v>
      </c>
      <c r="AT111" s="544">
        <v>0</v>
      </c>
      <c r="AU111" s="543">
        <v>0</v>
      </c>
      <c r="AV111" s="543">
        <v>0</v>
      </c>
      <c r="AW111"/>
      <c r="AX111" s="537">
        <v>2</v>
      </c>
      <c r="AY111" s="542" t="s">
        <v>38</v>
      </c>
      <c r="AZ111" s="566" t="s">
        <v>332</v>
      </c>
      <c r="BA111" s="543">
        <v>0.4</v>
      </c>
      <c r="BB111" s="543">
        <v>0.4</v>
      </c>
      <c r="BC111" s="543">
        <v>0.4</v>
      </c>
      <c r="BD111" s="543">
        <v>0.4</v>
      </c>
      <c r="BE111" s="543">
        <v>0.4</v>
      </c>
      <c r="BF111" s="543">
        <v>0.4</v>
      </c>
      <c r="BG111" s="543">
        <v>0.4</v>
      </c>
      <c r="BH111" s="604">
        <v>0.4</v>
      </c>
      <c r="BI111" s="543">
        <v>0.4</v>
      </c>
      <c r="BJ111" s="543">
        <v>0.4</v>
      </c>
      <c r="BK111" s="544"/>
      <c r="BL111" s="543"/>
      <c r="BM111" s="543"/>
      <c r="BN111"/>
      <c r="BO111" s="537">
        <v>2</v>
      </c>
      <c r="BP111" s="542" t="s">
        <v>38</v>
      </c>
      <c r="BQ111" s="566" t="s">
        <v>332</v>
      </c>
      <c r="BR111" s="543">
        <v>0.4</v>
      </c>
      <c r="BS111" s="543">
        <v>0.4</v>
      </c>
      <c r="BT111" s="543">
        <v>0.4</v>
      </c>
      <c r="BU111" s="543">
        <v>0.4</v>
      </c>
      <c r="BV111" s="543">
        <v>0.4</v>
      </c>
      <c r="BW111" s="543">
        <v>0.4</v>
      </c>
      <c r="BX111" s="543">
        <v>0.4</v>
      </c>
      <c r="BY111" s="604">
        <v>0.4</v>
      </c>
      <c r="BZ111" s="543">
        <v>0.4</v>
      </c>
      <c r="CA111" s="543">
        <v>0.4</v>
      </c>
      <c r="CB111" s="544"/>
      <c r="CC111" s="543"/>
      <c r="CD111" s="543"/>
      <c r="CE111" s="693"/>
      <c r="CF111"/>
    </row>
    <row r="112" spans="1:84" s="452" customFormat="1">
      <c r="A112"/>
      <c r="B112" s="523">
        <f t="shared" si="96"/>
        <v>3</v>
      </c>
      <c r="C112" s="564" t="str">
        <f t="shared" si="78"/>
        <v>地域性・アメニティへの配慮</v>
      </c>
      <c r="D112" s="534">
        <f t="shared" si="97"/>
        <v>0.3</v>
      </c>
      <c r="E112" s="535">
        <f t="shared" si="97"/>
        <v>0</v>
      </c>
      <c r="F112"/>
      <c r="G112" s="535">
        <f t="shared" si="79"/>
        <v>0.3</v>
      </c>
      <c r="H112" s="535">
        <f t="shared" si="80"/>
        <v>0</v>
      </c>
      <c r="I112" s="607">
        <f>SUM(G113:G114)</f>
        <v>1</v>
      </c>
      <c r="J112" s="607">
        <f>SUM(H113:H114)</f>
        <v>0</v>
      </c>
      <c r="K112" s="535">
        <f>IF(スコア!M117=0,0,1)</f>
        <v>1</v>
      </c>
      <c r="L112" s="535">
        <f>IF(スコア!O117=0,0,1)</f>
        <v>0</v>
      </c>
      <c r="M112" s="535">
        <f t="shared" si="81"/>
        <v>0.3</v>
      </c>
      <c r="N112" s="535">
        <f t="shared" si="76"/>
        <v>0</v>
      </c>
      <c r="O112"/>
      <c r="P112" s="537">
        <f t="shared" si="56"/>
        <v>3</v>
      </c>
      <c r="Q112" s="537" t="str">
        <f t="shared" si="57"/>
        <v xml:space="preserve"> Q3</v>
      </c>
      <c r="R112" s="538" t="str">
        <f t="shared" si="82"/>
        <v>地域性・アメニティへの配慮</v>
      </c>
      <c r="S112" s="539">
        <f t="shared" si="83"/>
        <v>0.3</v>
      </c>
      <c r="T112" s="539">
        <f t="shared" si="84"/>
        <v>0.3</v>
      </c>
      <c r="U112" s="539">
        <f t="shared" si="85"/>
        <v>0.3</v>
      </c>
      <c r="V112" s="539">
        <f t="shared" si="86"/>
        <v>0.3</v>
      </c>
      <c r="W112" s="539">
        <f t="shared" si="87"/>
        <v>0.3</v>
      </c>
      <c r="X112" s="539">
        <f t="shared" si="88"/>
        <v>0.3</v>
      </c>
      <c r="Y112" s="539">
        <f t="shared" si="89"/>
        <v>0.3</v>
      </c>
      <c r="Z112" s="603">
        <f t="shared" si="90"/>
        <v>0.3</v>
      </c>
      <c r="AA112" s="539">
        <f t="shared" si="91"/>
        <v>0.3</v>
      </c>
      <c r="AB112" s="539">
        <f t="shared" si="92"/>
        <v>0.3</v>
      </c>
      <c r="AC112" s="541">
        <f t="shared" si="93"/>
        <v>0</v>
      </c>
      <c r="AD112" s="539">
        <f t="shared" si="94"/>
        <v>0</v>
      </c>
      <c r="AE112" s="539">
        <f t="shared" si="95"/>
        <v>0</v>
      </c>
      <c r="AF112"/>
      <c r="AG112" s="537">
        <v>3</v>
      </c>
      <c r="AH112" s="542" t="s">
        <v>38</v>
      </c>
      <c r="AI112" s="566" t="s">
        <v>333</v>
      </c>
      <c r="AJ112" s="539">
        <v>0.3</v>
      </c>
      <c r="AK112" s="539">
        <v>0.3</v>
      </c>
      <c r="AL112" s="539">
        <v>0.3</v>
      </c>
      <c r="AM112" s="539">
        <v>0.3</v>
      </c>
      <c r="AN112" s="539">
        <v>0.3</v>
      </c>
      <c r="AO112" s="539">
        <v>0.3</v>
      </c>
      <c r="AP112" s="539">
        <v>0.3</v>
      </c>
      <c r="AQ112" s="603">
        <v>0.3</v>
      </c>
      <c r="AR112" s="539">
        <v>0.3</v>
      </c>
      <c r="AS112" s="543">
        <v>0.3</v>
      </c>
      <c r="AT112" s="544">
        <v>0</v>
      </c>
      <c r="AU112" s="543">
        <v>0</v>
      </c>
      <c r="AV112" s="543">
        <v>0</v>
      </c>
      <c r="AW112"/>
      <c r="AX112" s="537">
        <v>3</v>
      </c>
      <c r="AY112" s="542" t="s">
        <v>38</v>
      </c>
      <c r="AZ112" s="566" t="s">
        <v>333</v>
      </c>
      <c r="BA112" s="543">
        <v>0.3</v>
      </c>
      <c r="BB112" s="543">
        <v>0.3</v>
      </c>
      <c r="BC112" s="543">
        <v>0.3</v>
      </c>
      <c r="BD112" s="543">
        <v>0.3</v>
      </c>
      <c r="BE112" s="543">
        <v>0.3</v>
      </c>
      <c r="BF112" s="543">
        <v>0.3</v>
      </c>
      <c r="BG112" s="543">
        <v>0.3</v>
      </c>
      <c r="BH112" s="604">
        <v>0.3</v>
      </c>
      <c r="BI112" s="543">
        <v>0.3</v>
      </c>
      <c r="BJ112" s="543">
        <v>0.3</v>
      </c>
      <c r="BK112" s="544"/>
      <c r="BL112" s="543"/>
      <c r="BM112" s="543"/>
      <c r="BN112"/>
      <c r="BO112" s="537">
        <v>3</v>
      </c>
      <c r="BP112" s="542" t="s">
        <v>38</v>
      </c>
      <c r="BQ112" s="566" t="s">
        <v>333</v>
      </c>
      <c r="BR112" s="543">
        <v>0.3</v>
      </c>
      <c r="BS112" s="543">
        <v>0.3</v>
      </c>
      <c r="BT112" s="543">
        <v>0.3</v>
      </c>
      <c r="BU112" s="543">
        <v>0.3</v>
      </c>
      <c r="BV112" s="543">
        <v>0.3</v>
      </c>
      <c r="BW112" s="543">
        <v>0.3</v>
      </c>
      <c r="BX112" s="543">
        <v>0.3</v>
      </c>
      <c r="BY112" s="604">
        <v>0.3</v>
      </c>
      <c r="BZ112" s="543">
        <v>0.3</v>
      </c>
      <c r="CA112" s="543">
        <v>0.3</v>
      </c>
      <c r="CB112" s="544"/>
      <c r="CC112" s="543"/>
      <c r="CD112" s="543"/>
      <c r="CE112" s="693"/>
      <c r="CF112"/>
    </row>
    <row r="113" spans="1:84" s="452" customFormat="1">
      <c r="A113"/>
      <c r="B113" s="523" t="str">
        <f t="shared" si="96"/>
        <v>3.1</v>
      </c>
      <c r="C113" s="608" t="str">
        <f t="shared" si="78"/>
        <v>地域性への配慮、快適性の向上</v>
      </c>
      <c r="D113" s="547">
        <f>IF(I$112=0,0,G113/I$112)</f>
        <v>0.5</v>
      </c>
      <c r="E113" s="548">
        <f>IF(J$112=0,0,H113/J$112)</f>
        <v>0</v>
      </c>
      <c r="F113"/>
      <c r="G113" s="548">
        <f t="shared" si="79"/>
        <v>0.5</v>
      </c>
      <c r="H113" s="548">
        <f t="shared" si="80"/>
        <v>0</v>
      </c>
      <c r="I113" s="449"/>
      <c r="J113" s="548"/>
      <c r="K113" s="548">
        <f>IF(スコア!M118=0,0,1)</f>
        <v>1</v>
      </c>
      <c r="L113" s="548">
        <f>IF(スコア!O118=0,0,1)</f>
        <v>0</v>
      </c>
      <c r="M113" s="548">
        <f t="shared" si="81"/>
        <v>0.5</v>
      </c>
      <c r="N113" s="548">
        <f t="shared" si="76"/>
        <v>0</v>
      </c>
      <c r="O113"/>
      <c r="P113" s="549" t="str">
        <f t="shared" si="56"/>
        <v>3.1</v>
      </c>
      <c r="Q113" s="549" t="str">
        <f t="shared" si="57"/>
        <v xml:space="preserve"> Q3 3</v>
      </c>
      <c r="R113" s="550" t="str">
        <f t="shared" si="82"/>
        <v>地域性への配慮、快適性の向上</v>
      </c>
      <c r="S113" s="609">
        <f t="shared" si="83"/>
        <v>0.5</v>
      </c>
      <c r="T113" s="609">
        <f t="shared" si="84"/>
        <v>0.5</v>
      </c>
      <c r="U113" s="609">
        <f t="shared" si="85"/>
        <v>0.5</v>
      </c>
      <c r="V113" s="609">
        <f t="shared" si="86"/>
        <v>0.5</v>
      </c>
      <c r="W113" s="609">
        <f t="shared" si="87"/>
        <v>0.5</v>
      </c>
      <c r="X113" s="609">
        <f t="shared" si="88"/>
        <v>0.5</v>
      </c>
      <c r="Y113" s="609">
        <f t="shared" si="89"/>
        <v>0.5</v>
      </c>
      <c r="Z113" s="609">
        <f t="shared" si="90"/>
        <v>0.5</v>
      </c>
      <c r="AA113" s="609">
        <f t="shared" si="91"/>
        <v>0.5</v>
      </c>
      <c r="AB113" s="609">
        <f t="shared" si="92"/>
        <v>0.5</v>
      </c>
      <c r="AC113" s="610">
        <f t="shared" si="93"/>
        <v>0</v>
      </c>
      <c r="AD113" s="609">
        <f t="shared" si="94"/>
        <v>0</v>
      </c>
      <c r="AE113" s="609">
        <f t="shared" si="95"/>
        <v>0</v>
      </c>
      <c r="AF113"/>
      <c r="AG113" s="549" t="s">
        <v>334</v>
      </c>
      <c r="AH113" s="553" t="s">
        <v>40</v>
      </c>
      <c r="AI113" s="608" t="s">
        <v>335</v>
      </c>
      <c r="AJ113" s="609">
        <v>0.5</v>
      </c>
      <c r="AK113" s="609">
        <v>0.5</v>
      </c>
      <c r="AL113" s="609">
        <v>0.5</v>
      </c>
      <c r="AM113" s="609">
        <v>0.5</v>
      </c>
      <c r="AN113" s="609">
        <v>0.5</v>
      </c>
      <c r="AO113" s="609">
        <v>0.5</v>
      </c>
      <c r="AP113" s="609">
        <v>0.5</v>
      </c>
      <c r="AQ113" s="609">
        <v>0.5</v>
      </c>
      <c r="AR113" s="609">
        <v>0.5</v>
      </c>
      <c r="AS113" s="611">
        <v>0.5</v>
      </c>
      <c r="AT113" s="612">
        <v>0</v>
      </c>
      <c r="AU113" s="611">
        <v>0</v>
      </c>
      <c r="AV113" s="611">
        <v>0</v>
      </c>
      <c r="AW113"/>
      <c r="AX113" s="549" t="s">
        <v>334</v>
      </c>
      <c r="AY113" s="553" t="s">
        <v>40</v>
      </c>
      <c r="AZ113" s="608" t="s">
        <v>335</v>
      </c>
      <c r="BA113" s="611">
        <v>0.5</v>
      </c>
      <c r="BB113" s="611">
        <v>0.5</v>
      </c>
      <c r="BC113" s="611">
        <v>0.5</v>
      </c>
      <c r="BD113" s="611">
        <v>0.5</v>
      </c>
      <c r="BE113" s="611">
        <v>0.5</v>
      </c>
      <c r="BF113" s="611">
        <v>0.5</v>
      </c>
      <c r="BG113" s="611">
        <v>0.5</v>
      </c>
      <c r="BH113" s="611">
        <v>0.5</v>
      </c>
      <c r="BI113" s="611">
        <v>0.5</v>
      </c>
      <c r="BJ113" s="611">
        <v>0.5</v>
      </c>
      <c r="BK113" s="612"/>
      <c r="BL113" s="611"/>
      <c r="BM113" s="611"/>
      <c r="BN113"/>
      <c r="BO113" s="549" t="s">
        <v>334</v>
      </c>
      <c r="BP113" s="553" t="s">
        <v>40</v>
      </c>
      <c r="BQ113" s="608" t="s">
        <v>335</v>
      </c>
      <c r="BR113" s="611">
        <v>0.5</v>
      </c>
      <c r="BS113" s="611">
        <v>0.5</v>
      </c>
      <c r="BT113" s="611">
        <v>0.5</v>
      </c>
      <c r="BU113" s="611">
        <v>0.5</v>
      </c>
      <c r="BV113" s="611">
        <v>0.5</v>
      </c>
      <c r="BW113" s="611">
        <v>0.5</v>
      </c>
      <c r="BX113" s="611">
        <v>0.5</v>
      </c>
      <c r="BY113" s="611">
        <v>0.5</v>
      </c>
      <c r="BZ113" s="611">
        <v>0.5</v>
      </c>
      <c r="CA113" s="611">
        <v>0.5</v>
      </c>
      <c r="CB113" s="612"/>
      <c r="CC113" s="611"/>
      <c r="CD113" s="611"/>
      <c r="CE113" s="697"/>
      <c r="CF113"/>
    </row>
    <row r="114" spans="1:84" s="452" customFormat="1">
      <c r="A114"/>
      <c r="B114" s="523" t="str">
        <f t="shared" si="96"/>
        <v>3.2</v>
      </c>
      <c r="C114" s="608" t="str">
        <f t="shared" si="78"/>
        <v>敷地内温熱環境の向上</v>
      </c>
      <c r="D114" s="547">
        <f>IF(I$112=0,0,G114/I$112)</f>
        <v>0.5</v>
      </c>
      <c r="E114" s="548">
        <f>IF(J$112=0,0,H114/J$112)</f>
        <v>0</v>
      </c>
      <c r="F114"/>
      <c r="G114" s="548">
        <f t="shared" si="79"/>
        <v>0.5</v>
      </c>
      <c r="H114" s="548">
        <f t="shared" si="80"/>
        <v>0</v>
      </c>
      <c r="I114" s="449"/>
      <c r="J114" s="548"/>
      <c r="K114" s="548">
        <f>IF(スコア!M119=0,0,1)</f>
        <v>1</v>
      </c>
      <c r="L114" s="548">
        <f>IF(スコア!O119=0,0,1)</f>
        <v>0</v>
      </c>
      <c r="M114" s="548">
        <f t="shared" si="81"/>
        <v>0.5</v>
      </c>
      <c r="N114" s="548">
        <f t="shared" si="76"/>
        <v>0</v>
      </c>
      <c r="O114"/>
      <c r="P114" s="549" t="str">
        <f t="shared" si="56"/>
        <v>3.2</v>
      </c>
      <c r="Q114" s="549" t="str">
        <f t="shared" si="57"/>
        <v xml:space="preserve"> Q3 3</v>
      </c>
      <c r="R114" s="550" t="str">
        <f t="shared" si="82"/>
        <v>敷地内温熱環境の向上</v>
      </c>
      <c r="S114" s="609">
        <f t="shared" si="83"/>
        <v>0.5</v>
      </c>
      <c r="T114" s="609">
        <f t="shared" si="84"/>
        <v>0.5</v>
      </c>
      <c r="U114" s="609">
        <f t="shared" si="85"/>
        <v>0.5</v>
      </c>
      <c r="V114" s="609">
        <f t="shared" si="86"/>
        <v>0.5</v>
      </c>
      <c r="W114" s="609">
        <f t="shared" si="87"/>
        <v>0.5</v>
      </c>
      <c r="X114" s="609">
        <f t="shared" si="88"/>
        <v>0.5</v>
      </c>
      <c r="Y114" s="609">
        <f t="shared" si="89"/>
        <v>0.5</v>
      </c>
      <c r="Z114" s="609">
        <f t="shared" si="90"/>
        <v>0.5</v>
      </c>
      <c r="AA114" s="609">
        <f t="shared" si="91"/>
        <v>0.5</v>
      </c>
      <c r="AB114" s="609">
        <f t="shared" si="92"/>
        <v>0.5</v>
      </c>
      <c r="AC114" s="610">
        <f t="shared" si="93"/>
        <v>0</v>
      </c>
      <c r="AD114" s="609">
        <f t="shared" si="94"/>
        <v>0</v>
      </c>
      <c r="AE114" s="609">
        <f t="shared" si="95"/>
        <v>0</v>
      </c>
      <c r="AF114"/>
      <c r="AG114" s="549" t="s">
        <v>336</v>
      </c>
      <c r="AH114" s="553" t="s">
        <v>40</v>
      </c>
      <c r="AI114" s="608" t="s">
        <v>337</v>
      </c>
      <c r="AJ114" s="609">
        <v>0.5</v>
      </c>
      <c r="AK114" s="609">
        <v>0.5</v>
      </c>
      <c r="AL114" s="609">
        <v>0.5</v>
      </c>
      <c r="AM114" s="609">
        <v>0.5</v>
      </c>
      <c r="AN114" s="609">
        <v>0.5</v>
      </c>
      <c r="AO114" s="609">
        <v>0.5</v>
      </c>
      <c r="AP114" s="609">
        <v>0.5</v>
      </c>
      <c r="AQ114" s="609">
        <v>0.5</v>
      </c>
      <c r="AR114" s="609">
        <v>0.5</v>
      </c>
      <c r="AS114" s="611">
        <v>0.5</v>
      </c>
      <c r="AT114" s="612">
        <v>0</v>
      </c>
      <c r="AU114" s="611">
        <v>0</v>
      </c>
      <c r="AV114" s="611">
        <v>0</v>
      </c>
      <c r="AW114"/>
      <c r="AX114" s="549" t="s">
        <v>336</v>
      </c>
      <c r="AY114" s="553" t="s">
        <v>40</v>
      </c>
      <c r="AZ114" s="608" t="s">
        <v>337</v>
      </c>
      <c r="BA114" s="611">
        <v>0.5</v>
      </c>
      <c r="BB114" s="611">
        <v>0.5</v>
      </c>
      <c r="BC114" s="611">
        <v>0.5</v>
      </c>
      <c r="BD114" s="611">
        <v>0.5</v>
      </c>
      <c r="BE114" s="611">
        <v>0.5</v>
      </c>
      <c r="BF114" s="611">
        <v>0.5</v>
      </c>
      <c r="BG114" s="611">
        <v>0.5</v>
      </c>
      <c r="BH114" s="611">
        <v>0.5</v>
      </c>
      <c r="BI114" s="611">
        <v>0.5</v>
      </c>
      <c r="BJ114" s="611">
        <v>0.5</v>
      </c>
      <c r="BK114" s="612"/>
      <c r="BL114" s="611"/>
      <c r="BM114" s="611"/>
      <c r="BN114"/>
      <c r="BO114" s="549" t="s">
        <v>336</v>
      </c>
      <c r="BP114" s="553" t="s">
        <v>40</v>
      </c>
      <c r="BQ114" s="608" t="s">
        <v>337</v>
      </c>
      <c r="BR114" s="611">
        <v>0.5</v>
      </c>
      <c r="BS114" s="611">
        <v>0.5</v>
      </c>
      <c r="BT114" s="611">
        <v>0.5</v>
      </c>
      <c r="BU114" s="611">
        <v>0.5</v>
      </c>
      <c r="BV114" s="611">
        <v>0.5</v>
      </c>
      <c r="BW114" s="611">
        <v>0.5</v>
      </c>
      <c r="BX114" s="611">
        <v>0.5</v>
      </c>
      <c r="BY114" s="611">
        <v>0.5</v>
      </c>
      <c r="BZ114" s="611">
        <v>0.5</v>
      </c>
      <c r="CA114" s="611">
        <v>0.5</v>
      </c>
      <c r="CB114" s="612"/>
      <c r="CC114" s="611"/>
      <c r="CD114" s="611"/>
      <c r="CE114" s="697"/>
      <c r="CF114"/>
    </row>
    <row r="115" spans="1:84" s="452" customFormat="1" hidden="1">
      <c r="A115"/>
      <c r="B115" s="523">
        <f t="shared" si="96"/>
        <v>0</v>
      </c>
      <c r="C115" s="564">
        <f t="shared" si="78"/>
        <v>0</v>
      </c>
      <c r="D115" s="534"/>
      <c r="E115" s="535"/>
      <c r="F115"/>
      <c r="G115" s="535">
        <f t="shared" si="79"/>
        <v>0</v>
      </c>
      <c r="H115" s="535">
        <f t="shared" si="80"/>
        <v>0</v>
      </c>
      <c r="I115" s="535"/>
      <c r="J115" s="535"/>
      <c r="K115" s="535"/>
      <c r="L115" s="535"/>
      <c r="M115" s="535">
        <f t="shared" si="81"/>
        <v>0</v>
      </c>
      <c r="N115" s="535"/>
      <c r="O115"/>
      <c r="P115" s="537">
        <f t="shared" si="56"/>
        <v>0</v>
      </c>
      <c r="Q115" s="537" t="str">
        <f t="shared" si="57"/>
        <v xml:space="preserve"> Q</v>
      </c>
      <c r="R115" s="538">
        <f t="shared" si="82"/>
        <v>0</v>
      </c>
      <c r="S115" s="539">
        <f t="shared" si="83"/>
        <v>0</v>
      </c>
      <c r="T115" s="539">
        <f t="shared" si="84"/>
        <v>0</v>
      </c>
      <c r="U115" s="539">
        <f t="shared" si="85"/>
        <v>0</v>
      </c>
      <c r="V115" s="539">
        <f t="shared" si="86"/>
        <v>0</v>
      </c>
      <c r="W115" s="539">
        <f t="shared" si="87"/>
        <v>0</v>
      </c>
      <c r="X115" s="539">
        <f t="shared" si="88"/>
        <v>0</v>
      </c>
      <c r="Y115" s="539">
        <f t="shared" si="89"/>
        <v>0</v>
      </c>
      <c r="Z115" s="603">
        <f t="shared" si="90"/>
        <v>0</v>
      </c>
      <c r="AA115" s="539">
        <f t="shared" si="91"/>
        <v>0</v>
      </c>
      <c r="AB115" s="539">
        <f t="shared" si="92"/>
        <v>0</v>
      </c>
      <c r="AC115" s="541">
        <f t="shared" si="93"/>
        <v>0</v>
      </c>
      <c r="AD115" s="539">
        <f t="shared" si="94"/>
        <v>0</v>
      </c>
      <c r="AE115" s="539">
        <f t="shared" si="95"/>
        <v>0</v>
      </c>
      <c r="AF115"/>
      <c r="AG115" s="537"/>
      <c r="AH115" s="542" t="s">
        <v>207</v>
      </c>
      <c r="AI115" s="566"/>
      <c r="AJ115" s="543">
        <v>0</v>
      </c>
      <c r="AK115" s="543">
        <v>0</v>
      </c>
      <c r="AL115" s="543">
        <v>0</v>
      </c>
      <c r="AM115" s="543">
        <v>0</v>
      </c>
      <c r="AN115" s="543">
        <v>0</v>
      </c>
      <c r="AO115" s="543">
        <v>0</v>
      </c>
      <c r="AP115" s="543">
        <v>0</v>
      </c>
      <c r="AQ115" s="604">
        <v>0</v>
      </c>
      <c r="AR115" s="543">
        <v>0</v>
      </c>
      <c r="AS115" s="543">
        <v>0</v>
      </c>
      <c r="AT115" s="544">
        <v>0</v>
      </c>
      <c r="AU115" s="543">
        <v>0</v>
      </c>
      <c r="AV115" s="543">
        <v>0</v>
      </c>
      <c r="AW115"/>
      <c r="AX115" s="537"/>
      <c r="AY115" s="542" t="s">
        <v>207</v>
      </c>
      <c r="AZ115" s="566"/>
      <c r="BA115" s="543"/>
      <c r="BB115" s="543"/>
      <c r="BC115" s="543"/>
      <c r="BD115" s="543"/>
      <c r="BE115" s="543"/>
      <c r="BF115" s="543"/>
      <c r="BG115" s="543"/>
      <c r="BH115" s="604"/>
      <c r="BI115" s="543"/>
      <c r="BJ115" s="543"/>
      <c r="BK115" s="544"/>
      <c r="BL115" s="543"/>
      <c r="BM115" s="543"/>
      <c r="BN115"/>
      <c r="BO115" s="537"/>
      <c r="BP115" s="542" t="s">
        <v>207</v>
      </c>
      <c r="BQ115" s="566"/>
      <c r="BR115" s="543"/>
      <c r="BS115" s="543"/>
      <c r="BT115" s="543"/>
      <c r="BU115" s="543"/>
      <c r="BV115" s="543"/>
      <c r="BW115" s="543"/>
      <c r="BX115" s="543"/>
      <c r="BY115" s="604"/>
      <c r="BZ115" s="543"/>
      <c r="CA115" s="543"/>
      <c r="CB115" s="544"/>
      <c r="CC115" s="543"/>
      <c r="CD115" s="543"/>
      <c r="CE115" s="693"/>
      <c r="CF115"/>
    </row>
    <row r="116" spans="1:84" s="452" customFormat="1" ht="14.25">
      <c r="A116"/>
      <c r="B116" s="613" t="str">
        <f t="shared" si="96"/>
        <v>LR</v>
      </c>
      <c r="C116" s="512" t="str">
        <f t="shared" si="78"/>
        <v>建築物の環境負荷低減性</v>
      </c>
      <c r="D116" s="513"/>
      <c r="E116" s="514"/>
      <c r="F116"/>
      <c r="G116" s="514">
        <f t="shared" si="79"/>
        <v>0</v>
      </c>
      <c r="H116" s="514">
        <f t="shared" si="80"/>
        <v>0</v>
      </c>
      <c r="I116" s="514">
        <f>G117+G140+G159</f>
        <v>1</v>
      </c>
      <c r="J116" s="514">
        <f>H117+H140+H159</f>
        <v>0</v>
      </c>
      <c r="K116" s="514">
        <f>IF(スコア!Q121=0,0,1)</f>
        <v>1</v>
      </c>
      <c r="L116" s="514">
        <f>IF(スコア!O121=0,0,1)</f>
        <v>0</v>
      </c>
      <c r="M116" s="514">
        <f t="shared" si="81"/>
        <v>0</v>
      </c>
      <c r="N116" s="514">
        <f t="shared" ref="N116:N151" si="98">(AC$7*AC116)+(AD$7*AD116)+(AE$7*AE116)</f>
        <v>0</v>
      </c>
      <c r="O116"/>
      <c r="P116" s="517" t="str">
        <f t="shared" si="56"/>
        <v>LR</v>
      </c>
      <c r="Q116" s="517" t="str">
        <f t="shared" si="57"/>
        <v xml:space="preserve"> </v>
      </c>
      <c r="R116" s="614" t="str">
        <f t="shared" si="82"/>
        <v>建築物の環境負荷低減性</v>
      </c>
      <c r="S116" s="615">
        <f t="shared" si="83"/>
        <v>0</v>
      </c>
      <c r="T116" s="615">
        <f t="shared" si="84"/>
        <v>0</v>
      </c>
      <c r="U116" s="615">
        <f t="shared" si="85"/>
        <v>0</v>
      </c>
      <c r="V116" s="615">
        <f t="shared" si="86"/>
        <v>0</v>
      </c>
      <c r="W116" s="615">
        <f t="shared" si="87"/>
        <v>0</v>
      </c>
      <c r="X116" s="615">
        <f t="shared" si="88"/>
        <v>0</v>
      </c>
      <c r="Y116" s="615">
        <f t="shared" si="89"/>
        <v>0</v>
      </c>
      <c r="Z116" s="616">
        <f t="shared" si="90"/>
        <v>0</v>
      </c>
      <c r="AA116" s="615">
        <f t="shared" si="91"/>
        <v>0</v>
      </c>
      <c r="AB116" s="615">
        <f t="shared" si="92"/>
        <v>0</v>
      </c>
      <c r="AC116" s="617">
        <f t="shared" si="93"/>
        <v>0</v>
      </c>
      <c r="AD116" s="618">
        <f t="shared" si="94"/>
        <v>0</v>
      </c>
      <c r="AE116" s="618">
        <f t="shared" si="95"/>
        <v>0</v>
      </c>
      <c r="AF116"/>
      <c r="AG116" s="517" t="s">
        <v>338</v>
      </c>
      <c r="AH116" s="511" t="s">
        <v>41</v>
      </c>
      <c r="AI116" s="512" t="s">
        <v>42</v>
      </c>
      <c r="AJ116" s="519">
        <v>0</v>
      </c>
      <c r="AK116" s="519">
        <v>0</v>
      </c>
      <c r="AL116" s="519">
        <v>0</v>
      </c>
      <c r="AM116" s="519">
        <v>0</v>
      </c>
      <c r="AN116" s="519">
        <v>0</v>
      </c>
      <c r="AO116" s="519">
        <v>0</v>
      </c>
      <c r="AP116" s="519">
        <v>0</v>
      </c>
      <c r="AQ116" s="520">
        <v>0</v>
      </c>
      <c r="AR116" s="519">
        <v>0</v>
      </c>
      <c r="AS116" s="519">
        <v>0</v>
      </c>
      <c r="AT116" s="521">
        <v>0</v>
      </c>
      <c r="AU116" s="522">
        <v>0</v>
      </c>
      <c r="AV116" s="522">
        <v>0</v>
      </c>
      <c r="AW116"/>
      <c r="AX116" s="517" t="s">
        <v>339</v>
      </c>
      <c r="AY116" s="511" t="s">
        <v>41</v>
      </c>
      <c r="AZ116" s="512" t="s">
        <v>42</v>
      </c>
      <c r="BA116" s="519"/>
      <c r="BB116" s="519"/>
      <c r="BC116" s="519"/>
      <c r="BD116" s="519"/>
      <c r="BE116" s="519"/>
      <c r="BF116" s="519"/>
      <c r="BG116" s="519"/>
      <c r="BH116" s="520"/>
      <c r="BI116" s="519"/>
      <c r="BJ116" s="519"/>
      <c r="BK116" s="521"/>
      <c r="BL116" s="522"/>
      <c r="BM116" s="522"/>
      <c r="BN116"/>
      <c r="BO116" s="517" t="s">
        <v>339</v>
      </c>
      <c r="BP116" s="511" t="s">
        <v>41</v>
      </c>
      <c r="BQ116" s="512" t="s">
        <v>42</v>
      </c>
      <c r="BR116" s="519"/>
      <c r="BS116" s="519"/>
      <c r="BT116" s="519"/>
      <c r="BU116" s="519"/>
      <c r="BV116" s="519"/>
      <c r="BW116" s="519"/>
      <c r="BX116" s="519"/>
      <c r="BY116" s="520"/>
      <c r="BZ116" s="519"/>
      <c r="CA116" s="519"/>
      <c r="CB116" s="521"/>
      <c r="CC116" s="522"/>
      <c r="CD116" s="522"/>
      <c r="CE116" s="691"/>
      <c r="CF116"/>
    </row>
    <row r="117" spans="1:84" s="452" customFormat="1">
      <c r="A117"/>
      <c r="B117" s="523" t="str">
        <f t="shared" si="96"/>
        <v>LR1</v>
      </c>
      <c r="C117" s="527" t="str">
        <f t="shared" si="78"/>
        <v>エネルギー</v>
      </c>
      <c r="D117" s="619">
        <f>IF(I$116=0,0,G117/I$116)</f>
        <v>0.4</v>
      </c>
      <c r="E117" s="526">
        <f>IF(J$116=0,0,H117/J$116)</f>
        <v>0</v>
      </c>
      <c r="F117"/>
      <c r="G117" s="526">
        <f t="shared" si="79"/>
        <v>0.4</v>
      </c>
      <c r="H117" s="526">
        <f t="shared" si="80"/>
        <v>0</v>
      </c>
      <c r="I117" s="526">
        <f>G118+G119+G124+G133</f>
        <v>1</v>
      </c>
      <c r="J117" s="526">
        <f>H118+H119+H124+H133</f>
        <v>0</v>
      </c>
      <c r="K117" s="526">
        <f>IF(スコア!Q122=0,0,1)</f>
        <v>1</v>
      </c>
      <c r="L117" s="526">
        <f>IF(スコア!O122=0,0,1)</f>
        <v>0</v>
      </c>
      <c r="M117" s="526">
        <f t="shared" si="81"/>
        <v>0.4</v>
      </c>
      <c r="N117" s="526">
        <f t="shared" si="98"/>
        <v>0</v>
      </c>
      <c r="O117"/>
      <c r="P117" s="523" t="str">
        <f t="shared" si="56"/>
        <v>LR1</v>
      </c>
      <c r="Q117" s="523" t="str">
        <f t="shared" si="57"/>
        <v>LR</v>
      </c>
      <c r="R117" s="527" t="str">
        <f t="shared" si="82"/>
        <v>エネルギー</v>
      </c>
      <c r="S117" s="528">
        <f t="shared" si="83"/>
        <v>0.4</v>
      </c>
      <c r="T117" s="528">
        <f t="shared" si="84"/>
        <v>0.4</v>
      </c>
      <c r="U117" s="528">
        <f t="shared" si="85"/>
        <v>0.4</v>
      </c>
      <c r="V117" s="528">
        <f t="shared" si="86"/>
        <v>0.4</v>
      </c>
      <c r="W117" s="528">
        <f t="shared" si="87"/>
        <v>0.4</v>
      </c>
      <c r="X117" s="528">
        <f t="shared" si="88"/>
        <v>0.4</v>
      </c>
      <c r="Y117" s="528">
        <f t="shared" si="89"/>
        <v>0.4</v>
      </c>
      <c r="Z117" s="528">
        <f t="shared" si="90"/>
        <v>0.4</v>
      </c>
      <c r="AA117" s="528">
        <f t="shared" si="91"/>
        <v>0.4</v>
      </c>
      <c r="AB117" s="528">
        <f t="shared" si="92"/>
        <v>0.4</v>
      </c>
      <c r="AC117" s="529">
        <f t="shared" si="93"/>
        <v>0</v>
      </c>
      <c r="AD117" s="528">
        <f t="shared" si="94"/>
        <v>0</v>
      </c>
      <c r="AE117" s="528">
        <f t="shared" si="95"/>
        <v>0</v>
      </c>
      <c r="AF117"/>
      <c r="AG117" s="523" t="s">
        <v>340</v>
      </c>
      <c r="AH117" s="530" t="s">
        <v>341</v>
      </c>
      <c r="AI117" s="527" t="s">
        <v>342</v>
      </c>
      <c r="AJ117" s="531">
        <v>0.4</v>
      </c>
      <c r="AK117" s="531">
        <v>0.4</v>
      </c>
      <c r="AL117" s="531">
        <v>0.4</v>
      </c>
      <c r="AM117" s="531">
        <v>0.4</v>
      </c>
      <c r="AN117" s="531">
        <v>0.4</v>
      </c>
      <c r="AO117" s="531">
        <v>0.4</v>
      </c>
      <c r="AP117" s="531">
        <v>0.4</v>
      </c>
      <c r="AQ117" s="531">
        <v>0.4</v>
      </c>
      <c r="AR117" s="531">
        <v>0.4</v>
      </c>
      <c r="AS117" s="531">
        <v>0.4</v>
      </c>
      <c r="AT117" s="532"/>
      <c r="AU117" s="531"/>
      <c r="AV117" s="531"/>
      <c r="AW117"/>
      <c r="AX117" s="523" t="s">
        <v>340</v>
      </c>
      <c r="AY117" s="530" t="s">
        <v>341</v>
      </c>
      <c r="AZ117" s="527" t="s">
        <v>342</v>
      </c>
      <c r="BA117" s="531">
        <v>0.4</v>
      </c>
      <c r="BB117" s="531">
        <v>0.4</v>
      </c>
      <c r="BC117" s="531">
        <v>0.4</v>
      </c>
      <c r="BD117" s="531">
        <v>0.4</v>
      </c>
      <c r="BE117" s="531">
        <v>0.4</v>
      </c>
      <c r="BF117" s="531">
        <v>0.4</v>
      </c>
      <c r="BG117" s="531">
        <v>0.4</v>
      </c>
      <c r="BH117" s="531">
        <v>0.4</v>
      </c>
      <c r="BI117" s="531">
        <v>0.4</v>
      </c>
      <c r="BJ117" s="531">
        <v>0.4</v>
      </c>
      <c r="BK117" s="532"/>
      <c r="BL117" s="531"/>
      <c r="BM117" s="531"/>
      <c r="BN117"/>
      <c r="BO117" s="523" t="s">
        <v>340</v>
      </c>
      <c r="BP117" s="530" t="s">
        <v>341</v>
      </c>
      <c r="BQ117" s="527" t="s">
        <v>342</v>
      </c>
      <c r="BR117" s="531">
        <v>0.4</v>
      </c>
      <c r="BS117" s="531">
        <v>0.4</v>
      </c>
      <c r="BT117" s="531">
        <v>0.4</v>
      </c>
      <c r="BU117" s="531">
        <v>0.4</v>
      </c>
      <c r="BV117" s="531">
        <v>0.4</v>
      </c>
      <c r="BW117" s="531">
        <v>0.4</v>
      </c>
      <c r="BX117" s="531">
        <v>0.4</v>
      </c>
      <c r="BY117" s="531">
        <v>0.4</v>
      </c>
      <c r="BZ117" s="531">
        <v>0.4</v>
      </c>
      <c r="CA117" s="531">
        <v>0.4</v>
      </c>
      <c r="CB117" s="532"/>
      <c r="CC117" s="531"/>
      <c r="CD117" s="531"/>
      <c r="CE117" s="692"/>
      <c r="CF117"/>
    </row>
    <row r="118" spans="1:84" s="452" customFormat="1">
      <c r="A118"/>
      <c r="B118" s="523">
        <f t="shared" si="96"/>
        <v>1</v>
      </c>
      <c r="C118" s="538" t="str">
        <f t="shared" si="78"/>
        <v>建物外皮の熱負荷抑制</v>
      </c>
      <c r="D118" s="534">
        <f>IF(I$117=0,0,G118/I$117)</f>
        <v>0.2</v>
      </c>
      <c r="E118" s="535">
        <f>IF(J$117=0,0,H118/J$117)</f>
        <v>0</v>
      </c>
      <c r="F118"/>
      <c r="G118" s="535">
        <f t="shared" si="79"/>
        <v>0.2</v>
      </c>
      <c r="H118" s="535">
        <f t="shared" si="80"/>
        <v>0</v>
      </c>
      <c r="I118" s="535"/>
      <c r="J118" s="535"/>
      <c r="K118" s="535">
        <f>IF(スコア!M123=0,0,1)</f>
        <v>1</v>
      </c>
      <c r="L118" s="535">
        <f>IF(スコア!O123=0,0,1)</f>
        <v>0</v>
      </c>
      <c r="M118" s="535">
        <f t="shared" si="81"/>
        <v>0.2</v>
      </c>
      <c r="N118" s="535">
        <f t="shared" si="98"/>
        <v>0</v>
      </c>
      <c r="O118"/>
      <c r="P118" s="620">
        <f t="shared" si="56"/>
        <v>1</v>
      </c>
      <c r="Q118" s="537" t="str">
        <f t="shared" si="57"/>
        <v>LR1</v>
      </c>
      <c r="R118" s="538" t="str">
        <f t="shared" si="82"/>
        <v>建物外皮の熱負荷抑制</v>
      </c>
      <c r="S118" s="596">
        <f t="shared" si="83"/>
        <v>0.2</v>
      </c>
      <c r="T118" s="596">
        <f t="shared" si="84"/>
        <v>0.2</v>
      </c>
      <c r="U118" s="596">
        <f t="shared" si="85"/>
        <v>0.2</v>
      </c>
      <c r="V118" s="596">
        <f t="shared" si="86"/>
        <v>0.2</v>
      </c>
      <c r="W118" s="596">
        <f t="shared" si="87"/>
        <v>0.2</v>
      </c>
      <c r="X118" s="596">
        <f t="shared" si="88"/>
        <v>0.2</v>
      </c>
      <c r="Y118" s="596">
        <f t="shared" si="89"/>
        <v>0.2</v>
      </c>
      <c r="Z118" s="540">
        <f t="shared" si="90"/>
        <v>0.2</v>
      </c>
      <c r="AA118" s="596">
        <f t="shared" si="91"/>
        <v>0</v>
      </c>
      <c r="AB118" s="596">
        <f t="shared" si="92"/>
        <v>0.2</v>
      </c>
      <c r="AC118" s="541">
        <f t="shared" si="93"/>
        <v>0</v>
      </c>
      <c r="AD118" s="539">
        <f t="shared" si="94"/>
        <v>0</v>
      </c>
      <c r="AE118" s="539">
        <f t="shared" si="95"/>
        <v>0</v>
      </c>
      <c r="AF118"/>
      <c r="AG118" s="620">
        <v>1</v>
      </c>
      <c r="AH118" s="542" t="s">
        <v>410</v>
      </c>
      <c r="AI118" s="538" t="s">
        <v>534</v>
      </c>
      <c r="AJ118" s="598">
        <v>0.2</v>
      </c>
      <c r="AK118" s="598">
        <v>0.2</v>
      </c>
      <c r="AL118" s="598">
        <v>0.2</v>
      </c>
      <c r="AM118" s="598">
        <v>0.2</v>
      </c>
      <c r="AN118" s="598">
        <v>0.2</v>
      </c>
      <c r="AO118" s="598">
        <v>0.2</v>
      </c>
      <c r="AP118" s="598">
        <v>0.2</v>
      </c>
      <c r="AQ118" s="598">
        <v>0.2</v>
      </c>
      <c r="AR118" s="598"/>
      <c r="AS118" s="598">
        <v>0.2</v>
      </c>
      <c r="AT118" s="544"/>
      <c r="AU118" s="543"/>
      <c r="AV118" s="543"/>
      <c r="AW118"/>
      <c r="AX118" s="620">
        <v>1</v>
      </c>
      <c r="AY118" s="542" t="s">
        <v>410</v>
      </c>
      <c r="AZ118" s="538" t="s">
        <v>534</v>
      </c>
      <c r="BA118" s="598">
        <v>0.2</v>
      </c>
      <c r="BB118" s="598">
        <v>0.2</v>
      </c>
      <c r="BC118" s="598">
        <v>0.2</v>
      </c>
      <c r="BD118" s="598">
        <v>0.2</v>
      </c>
      <c r="BE118" s="598">
        <v>0.2</v>
      </c>
      <c r="BF118" s="598">
        <v>0.2</v>
      </c>
      <c r="BG118" s="598">
        <v>0.2</v>
      </c>
      <c r="BH118" s="598">
        <v>0.2</v>
      </c>
      <c r="BI118" s="598"/>
      <c r="BJ118" s="598">
        <v>0.2</v>
      </c>
      <c r="BK118" s="544"/>
      <c r="BL118" s="543"/>
      <c r="BM118" s="543"/>
      <c r="BN118"/>
      <c r="BO118" s="620">
        <v>1</v>
      </c>
      <c r="BP118" s="542" t="s">
        <v>410</v>
      </c>
      <c r="BQ118" s="538" t="s">
        <v>534</v>
      </c>
      <c r="BR118" s="598">
        <v>0.2</v>
      </c>
      <c r="BS118" s="598">
        <v>0.2</v>
      </c>
      <c r="BT118" s="598">
        <v>0.2</v>
      </c>
      <c r="BU118" s="598">
        <v>0.2</v>
      </c>
      <c r="BV118" s="598">
        <v>0.2</v>
      </c>
      <c r="BW118" s="598">
        <v>0.2</v>
      </c>
      <c r="BX118" s="598">
        <v>0.2</v>
      </c>
      <c r="BY118" s="598">
        <v>0.2</v>
      </c>
      <c r="BZ118" s="598"/>
      <c r="CA118" s="598">
        <v>0.2</v>
      </c>
      <c r="CB118" s="544"/>
      <c r="CC118" s="543"/>
      <c r="CD118" s="543"/>
      <c r="CE118" s="693"/>
      <c r="CF118"/>
    </row>
    <row r="119" spans="1:84" s="452" customFormat="1">
      <c r="A119"/>
      <c r="B119" s="523">
        <f t="shared" si="96"/>
        <v>2</v>
      </c>
      <c r="C119" s="538" t="str">
        <f t="shared" si="78"/>
        <v>自然エネルギー利用</v>
      </c>
      <c r="D119" s="534">
        <f>IF(I$117=0,0,G119/I$117)</f>
        <v>0.1</v>
      </c>
      <c r="E119" s="535">
        <f>IF(J$117=0,0,H119/J$117)</f>
        <v>0</v>
      </c>
      <c r="F119"/>
      <c r="G119" s="535">
        <f>K119*M119</f>
        <v>0.1</v>
      </c>
      <c r="H119" s="535">
        <f t="shared" si="80"/>
        <v>0</v>
      </c>
      <c r="I119" s="621">
        <f>SUM(G120:G121)</f>
        <v>1</v>
      </c>
      <c r="J119" s="621">
        <f>SUM(H120:H121)</f>
        <v>0</v>
      </c>
      <c r="K119" s="535">
        <f>IF(スコア!M124=0,0,1)</f>
        <v>1</v>
      </c>
      <c r="L119" s="535">
        <f>IF(スコア!O124=0,0,1)</f>
        <v>0</v>
      </c>
      <c r="M119" s="535">
        <f t="shared" si="81"/>
        <v>0.1</v>
      </c>
      <c r="N119" s="535">
        <f t="shared" si="98"/>
        <v>0</v>
      </c>
      <c r="O119"/>
      <c r="P119" s="537">
        <f t="shared" si="56"/>
        <v>2</v>
      </c>
      <c r="Q119" s="537" t="str">
        <f t="shared" si="57"/>
        <v>LR1</v>
      </c>
      <c r="R119" s="538" t="str">
        <f t="shared" si="82"/>
        <v>自然エネルギー利用</v>
      </c>
      <c r="S119" s="596">
        <f t="shared" si="83"/>
        <v>0.1</v>
      </c>
      <c r="T119" s="596">
        <f t="shared" si="84"/>
        <v>0.1</v>
      </c>
      <c r="U119" s="596">
        <f t="shared" si="85"/>
        <v>0.1</v>
      </c>
      <c r="V119" s="596">
        <f t="shared" si="86"/>
        <v>0.1</v>
      </c>
      <c r="W119" s="596">
        <f t="shared" si="87"/>
        <v>0.1</v>
      </c>
      <c r="X119" s="596">
        <f t="shared" si="88"/>
        <v>0.1</v>
      </c>
      <c r="Y119" s="596">
        <f t="shared" si="89"/>
        <v>0.1</v>
      </c>
      <c r="Z119" s="540">
        <f t="shared" si="90"/>
        <v>0.1</v>
      </c>
      <c r="AA119" s="596">
        <f t="shared" si="91"/>
        <v>0.125</v>
      </c>
      <c r="AB119" s="596">
        <f t="shared" si="92"/>
        <v>0.1</v>
      </c>
      <c r="AC119" s="541">
        <f t="shared" si="93"/>
        <v>0</v>
      </c>
      <c r="AD119" s="539">
        <f t="shared" si="94"/>
        <v>0</v>
      </c>
      <c r="AE119" s="539">
        <f t="shared" si="95"/>
        <v>0</v>
      </c>
      <c r="AF119"/>
      <c r="AG119" s="537">
        <v>2</v>
      </c>
      <c r="AH119" s="542" t="s">
        <v>410</v>
      </c>
      <c r="AI119" s="538" t="s">
        <v>284</v>
      </c>
      <c r="AJ119" s="598">
        <v>0.1</v>
      </c>
      <c r="AK119" s="598">
        <v>0.1</v>
      </c>
      <c r="AL119" s="598">
        <v>0.1</v>
      </c>
      <c r="AM119" s="598">
        <v>0.1</v>
      </c>
      <c r="AN119" s="598">
        <v>0.1</v>
      </c>
      <c r="AO119" s="598">
        <v>0.1</v>
      </c>
      <c r="AP119" s="598">
        <v>0.1</v>
      </c>
      <c r="AQ119" s="598">
        <v>0.1</v>
      </c>
      <c r="AR119" s="654">
        <v>0.125</v>
      </c>
      <c r="AS119" s="598">
        <v>0.1</v>
      </c>
      <c r="AT119" s="544"/>
      <c r="AU119" s="543"/>
      <c r="AV119" s="543"/>
      <c r="AW119"/>
      <c r="AX119" s="537">
        <v>2</v>
      </c>
      <c r="AY119" s="542" t="s">
        <v>410</v>
      </c>
      <c r="AZ119" s="538" t="s">
        <v>284</v>
      </c>
      <c r="BA119" s="598">
        <v>0.1</v>
      </c>
      <c r="BB119" s="598">
        <v>0.1</v>
      </c>
      <c r="BC119" s="598">
        <v>0.1</v>
      </c>
      <c r="BD119" s="598">
        <v>0.1</v>
      </c>
      <c r="BE119" s="598">
        <v>0.1</v>
      </c>
      <c r="BF119" s="598">
        <v>0.1</v>
      </c>
      <c r="BG119" s="598">
        <v>0.1</v>
      </c>
      <c r="BH119" s="598">
        <v>0.1</v>
      </c>
      <c r="BI119" s="654">
        <v>0.125</v>
      </c>
      <c r="BJ119" s="598">
        <v>0.1</v>
      </c>
      <c r="BK119" s="544"/>
      <c r="BL119" s="543"/>
      <c r="BM119" s="543"/>
      <c r="BN119"/>
      <c r="BO119" s="537">
        <v>2</v>
      </c>
      <c r="BP119" s="542" t="s">
        <v>410</v>
      </c>
      <c r="BQ119" s="538" t="s">
        <v>284</v>
      </c>
      <c r="BR119" s="598">
        <v>0.1</v>
      </c>
      <c r="BS119" s="598">
        <v>0.1</v>
      </c>
      <c r="BT119" s="598">
        <v>0.1</v>
      </c>
      <c r="BU119" s="598">
        <v>0.1</v>
      </c>
      <c r="BV119" s="598">
        <v>0.1</v>
      </c>
      <c r="BW119" s="598">
        <v>0.1</v>
      </c>
      <c r="BX119" s="598">
        <v>0.1</v>
      </c>
      <c r="BY119" s="598">
        <v>0.1</v>
      </c>
      <c r="BZ119" s="654">
        <v>0.125</v>
      </c>
      <c r="CA119" s="598">
        <v>0.1</v>
      </c>
      <c r="CB119" s="544"/>
      <c r="CC119" s="543"/>
      <c r="CD119" s="543"/>
      <c r="CE119" s="693"/>
      <c r="CF119"/>
    </row>
    <row r="120" spans="1:84" s="452" customFormat="1" hidden="1">
      <c r="A120"/>
      <c r="B120" s="523">
        <f t="shared" si="96"/>
        <v>0</v>
      </c>
      <c r="C120" s="538">
        <f t="shared" si="78"/>
        <v>0</v>
      </c>
      <c r="D120" s="547">
        <f>IF(I$119=0,0,G120/I$119)</f>
        <v>0</v>
      </c>
      <c r="E120" s="547">
        <f>IF(J$119=0,0,H120/J$119)</f>
        <v>0</v>
      </c>
      <c r="F120"/>
      <c r="G120" s="535">
        <f t="shared" si="79"/>
        <v>0</v>
      </c>
      <c r="H120" s="535">
        <f t="shared" si="80"/>
        <v>0</v>
      </c>
      <c r="I120" s="535"/>
      <c r="J120" s="535"/>
      <c r="K120" s="548">
        <f>IF(スコア!M125=0,0,1)</f>
        <v>1</v>
      </c>
      <c r="L120" s="548">
        <f>IF(スコア!O125=0,0,1)</f>
        <v>0</v>
      </c>
      <c r="M120" s="548">
        <f t="shared" si="81"/>
        <v>0</v>
      </c>
      <c r="N120" s="548">
        <f t="shared" si="98"/>
        <v>0</v>
      </c>
      <c r="O120"/>
      <c r="P120" s="537">
        <f t="shared" si="56"/>
        <v>0</v>
      </c>
      <c r="Q120" s="537" t="str">
        <f t="shared" si="57"/>
        <v>LR</v>
      </c>
      <c r="R120" s="538">
        <f t="shared" ref="R120:R155" si="99">IF($P$3=1,AZ120,IF($P$3=2,BQ120,AI120))</f>
        <v>0</v>
      </c>
      <c r="S120" s="551">
        <f t="shared" si="83"/>
        <v>0</v>
      </c>
      <c r="T120" s="551">
        <f t="shared" si="84"/>
        <v>0</v>
      </c>
      <c r="U120" s="551">
        <f t="shared" si="85"/>
        <v>0</v>
      </c>
      <c r="V120" s="551">
        <f t="shared" si="86"/>
        <v>0</v>
      </c>
      <c r="W120" s="551">
        <f t="shared" si="87"/>
        <v>0</v>
      </c>
      <c r="X120" s="551">
        <f t="shared" si="88"/>
        <v>0</v>
      </c>
      <c r="Y120" s="551">
        <f t="shared" si="89"/>
        <v>0</v>
      </c>
      <c r="Z120" s="560">
        <f t="shared" si="90"/>
        <v>0</v>
      </c>
      <c r="AA120" s="551">
        <f t="shared" si="91"/>
        <v>0</v>
      </c>
      <c r="AB120" s="551">
        <f t="shared" si="92"/>
        <v>0</v>
      </c>
      <c r="AC120" s="541">
        <f t="shared" ref="AC120:AC155" si="100">IF($P$3=1,BK120,IF($P$3=2,CB120,AT120))</f>
        <v>0</v>
      </c>
      <c r="AD120" s="539">
        <f t="shared" ref="AD120:AD155" si="101">IF($P$3=1,BL120,IF($P$3=2,CC120,AU120))</f>
        <v>0</v>
      </c>
      <c r="AE120" s="539">
        <f t="shared" ref="AE120:AE155" si="102">IF($P$3=1,BM120,IF($P$3=2,CD120,AV120))</f>
        <v>0</v>
      </c>
      <c r="AF120"/>
      <c r="AG120" s="537"/>
      <c r="AH120" s="542" t="s">
        <v>43</v>
      </c>
      <c r="AI120" s="538" t="s">
        <v>285</v>
      </c>
      <c r="AJ120" s="598"/>
      <c r="AK120" s="598"/>
      <c r="AL120" s="598"/>
      <c r="AM120" s="598"/>
      <c r="AN120" s="598"/>
      <c r="AO120" s="598"/>
      <c r="AP120" s="598"/>
      <c r="AQ120" s="598"/>
      <c r="AR120" s="598"/>
      <c r="AS120" s="598"/>
      <c r="AT120" s="544"/>
      <c r="AU120" s="543"/>
      <c r="AV120" s="543"/>
      <c r="AW120"/>
      <c r="AX120" s="537"/>
      <c r="AY120" s="542" t="s">
        <v>43</v>
      </c>
      <c r="AZ120" s="538" t="s">
        <v>239</v>
      </c>
      <c r="BA120" s="598"/>
      <c r="BB120" s="598"/>
      <c r="BC120" s="598"/>
      <c r="BD120" s="598"/>
      <c r="BE120" s="598"/>
      <c r="BF120" s="598"/>
      <c r="BG120" s="598"/>
      <c r="BH120" s="598"/>
      <c r="BI120" s="598"/>
      <c r="BJ120" s="598"/>
      <c r="BK120" s="544"/>
      <c r="BL120" s="543"/>
      <c r="BM120" s="543"/>
      <c r="BN120"/>
      <c r="BO120" s="537"/>
      <c r="BP120" s="542" t="s">
        <v>43</v>
      </c>
      <c r="BQ120" s="538"/>
      <c r="BR120" s="598"/>
      <c r="BS120" s="598"/>
      <c r="BT120" s="598"/>
      <c r="BU120" s="598"/>
      <c r="BV120" s="598"/>
      <c r="BW120" s="598"/>
      <c r="BX120" s="598"/>
      <c r="BY120" s="598"/>
      <c r="BZ120" s="598"/>
      <c r="CA120" s="598"/>
      <c r="CB120" s="544"/>
      <c r="CC120" s="543"/>
      <c r="CD120" s="543"/>
      <c r="CE120" s="693"/>
      <c r="CF120"/>
    </row>
    <row r="121" spans="1:84" s="452" customFormat="1" hidden="1">
      <c r="A121"/>
      <c r="B121" s="523">
        <f t="shared" si="96"/>
        <v>0</v>
      </c>
      <c r="C121" s="538" t="str">
        <f t="shared" si="78"/>
        <v>定性評価</v>
      </c>
      <c r="D121" s="547">
        <f>IF(I$119=0,0,G121/I$119)</f>
        <v>1</v>
      </c>
      <c r="E121" s="547">
        <f>IF(J$119=0,0,H121/J$119)</f>
        <v>0</v>
      </c>
      <c r="F121"/>
      <c r="G121" s="535">
        <f t="shared" si="79"/>
        <v>1</v>
      </c>
      <c r="H121" s="535">
        <f t="shared" si="80"/>
        <v>0</v>
      </c>
      <c r="I121" s="621">
        <f>SUM(G122:G123)</f>
        <v>0</v>
      </c>
      <c r="J121" s="621">
        <f>SUM(H122:H123)</f>
        <v>0</v>
      </c>
      <c r="K121" s="548">
        <f>IF(スコア!M126=0,0,1)</f>
        <v>1</v>
      </c>
      <c r="L121" s="548">
        <f>IF(スコア!O126=0,0,1)</f>
        <v>0</v>
      </c>
      <c r="M121" s="548">
        <f t="shared" si="81"/>
        <v>1</v>
      </c>
      <c r="N121" s="548">
        <f t="shared" si="98"/>
        <v>0</v>
      </c>
      <c r="O121"/>
      <c r="P121" s="537">
        <f t="shared" si="56"/>
        <v>0</v>
      </c>
      <c r="Q121" s="537" t="str">
        <f t="shared" si="57"/>
        <v>LR</v>
      </c>
      <c r="R121" s="538" t="str">
        <f t="shared" si="99"/>
        <v>定性評価</v>
      </c>
      <c r="S121" s="551">
        <f t="shared" si="83"/>
        <v>1</v>
      </c>
      <c r="T121" s="551">
        <f t="shared" si="84"/>
        <v>1</v>
      </c>
      <c r="U121" s="551">
        <f t="shared" si="85"/>
        <v>1</v>
      </c>
      <c r="V121" s="551">
        <f t="shared" si="86"/>
        <v>1</v>
      </c>
      <c r="W121" s="551">
        <f t="shared" si="87"/>
        <v>1</v>
      </c>
      <c r="X121" s="551">
        <f t="shared" si="88"/>
        <v>1</v>
      </c>
      <c r="Y121" s="551">
        <f t="shared" si="89"/>
        <v>1</v>
      </c>
      <c r="Z121" s="560">
        <f t="shared" si="90"/>
        <v>1</v>
      </c>
      <c r="AA121" s="551">
        <f t="shared" si="91"/>
        <v>1</v>
      </c>
      <c r="AB121" s="551">
        <f t="shared" si="92"/>
        <v>1</v>
      </c>
      <c r="AC121" s="541">
        <f t="shared" si="100"/>
        <v>0</v>
      </c>
      <c r="AD121" s="539">
        <f t="shared" si="101"/>
        <v>0</v>
      </c>
      <c r="AE121" s="539">
        <f t="shared" si="102"/>
        <v>0</v>
      </c>
      <c r="AF121"/>
      <c r="AG121" s="537"/>
      <c r="AH121" s="542" t="s">
        <v>43</v>
      </c>
      <c r="AI121" s="538" t="s">
        <v>286</v>
      </c>
      <c r="AJ121" s="598"/>
      <c r="AK121" s="598"/>
      <c r="AL121" s="598"/>
      <c r="AM121" s="598"/>
      <c r="AN121" s="598"/>
      <c r="AO121" s="598"/>
      <c r="AP121" s="598"/>
      <c r="AQ121" s="598"/>
      <c r="AR121" s="598"/>
      <c r="AS121" s="598"/>
      <c r="AT121" s="544"/>
      <c r="AU121" s="543"/>
      <c r="AV121" s="543"/>
      <c r="AW121"/>
      <c r="AX121" s="537"/>
      <c r="AY121" s="542" t="s">
        <v>43</v>
      </c>
      <c r="AZ121" s="538" t="s">
        <v>238</v>
      </c>
      <c r="BA121" s="598">
        <v>1</v>
      </c>
      <c r="BB121" s="598">
        <v>1</v>
      </c>
      <c r="BC121" s="598">
        <v>1</v>
      </c>
      <c r="BD121" s="598">
        <v>1</v>
      </c>
      <c r="BE121" s="598">
        <v>1</v>
      </c>
      <c r="BF121" s="598">
        <v>1</v>
      </c>
      <c r="BG121" s="598">
        <v>1</v>
      </c>
      <c r="BH121" s="598">
        <v>1</v>
      </c>
      <c r="BI121" s="598">
        <v>1</v>
      </c>
      <c r="BJ121" s="598">
        <v>1</v>
      </c>
      <c r="BK121" s="544"/>
      <c r="BL121" s="543"/>
      <c r="BM121" s="543"/>
      <c r="BN121"/>
      <c r="BO121" s="537"/>
      <c r="BP121" s="542" t="s">
        <v>43</v>
      </c>
      <c r="BQ121" s="538" t="s">
        <v>238</v>
      </c>
      <c r="BR121" s="598">
        <v>1</v>
      </c>
      <c r="BS121" s="598">
        <v>1</v>
      </c>
      <c r="BT121" s="598">
        <v>1</v>
      </c>
      <c r="BU121" s="598">
        <v>1</v>
      </c>
      <c r="BV121" s="598">
        <v>1</v>
      </c>
      <c r="BW121" s="598">
        <v>1</v>
      </c>
      <c r="BX121" s="598">
        <v>1</v>
      </c>
      <c r="BY121" s="598">
        <v>1</v>
      </c>
      <c r="BZ121" s="598">
        <v>1</v>
      </c>
      <c r="CA121" s="598">
        <v>1</v>
      </c>
      <c r="CB121" s="544"/>
      <c r="CC121" s="543"/>
      <c r="CD121" s="543"/>
      <c r="CE121" s="693"/>
      <c r="CF121"/>
    </row>
    <row r="122" spans="1:84" hidden="1">
      <c r="B122" s="523" t="str">
        <f t="shared" si="96"/>
        <v>2.1</v>
      </c>
      <c r="C122" s="550" t="str">
        <f t="shared" si="78"/>
        <v>自然エネルギーの直接利用</v>
      </c>
      <c r="D122" s="547">
        <f>IF(I$121=0,0,G122/I$121)</f>
        <v>0</v>
      </c>
      <c r="E122" s="547">
        <f>IF(J$121=0,0,H122/J$121)</f>
        <v>0</v>
      </c>
      <c r="G122" s="548">
        <f t="shared" si="79"/>
        <v>0</v>
      </c>
      <c r="H122" s="548">
        <f t="shared" si="80"/>
        <v>0</v>
      </c>
      <c r="I122" s="548"/>
      <c r="J122" s="548"/>
      <c r="K122" s="548">
        <f>IF(スコア!M127=0,0,1)</f>
        <v>0</v>
      </c>
      <c r="L122" s="548">
        <f>IF(スコア!O127=0,0,1)</f>
        <v>0</v>
      </c>
      <c r="M122" s="548">
        <f t="shared" si="81"/>
        <v>0</v>
      </c>
      <c r="N122" s="548">
        <f t="shared" si="98"/>
        <v>0</v>
      </c>
      <c r="P122" s="549" t="str">
        <f t="shared" si="56"/>
        <v>2.1</v>
      </c>
      <c r="Q122" s="549" t="str">
        <f t="shared" si="57"/>
        <v>LR1 2</v>
      </c>
      <c r="R122" s="550" t="str">
        <f t="shared" si="99"/>
        <v>自然エネルギーの直接利用</v>
      </c>
      <c r="S122" s="551">
        <f t="shared" ref="S122:AB123" si="103">IF($P$3=1,BA122,IF($P$3=2,BR122,AJ122))</f>
        <v>0</v>
      </c>
      <c r="T122" s="551">
        <f t="shared" si="103"/>
        <v>0</v>
      </c>
      <c r="U122" s="551">
        <f t="shared" si="103"/>
        <v>0</v>
      </c>
      <c r="V122" s="551">
        <f t="shared" si="103"/>
        <v>0</v>
      </c>
      <c r="W122" s="551">
        <f t="shared" si="103"/>
        <v>0</v>
      </c>
      <c r="X122" s="551">
        <f t="shared" si="103"/>
        <v>0</v>
      </c>
      <c r="Y122" s="551">
        <f t="shared" si="103"/>
        <v>0</v>
      </c>
      <c r="Z122" s="560">
        <f t="shared" si="103"/>
        <v>0</v>
      </c>
      <c r="AA122" s="551">
        <f t="shared" si="103"/>
        <v>0</v>
      </c>
      <c r="AB122" s="551">
        <f t="shared" si="103"/>
        <v>0</v>
      </c>
      <c r="AC122" s="610">
        <f t="shared" si="100"/>
        <v>0</v>
      </c>
      <c r="AD122" s="609">
        <f t="shared" si="101"/>
        <v>0</v>
      </c>
      <c r="AE122" s="609">
        <f t="shared" si="102"/>
        <v>0</v>
      </c>
      <c r="AG122" s="549" t="s">
        <v>343</v>
      </c>
      <c r="AH122" s="553" t="s">
        <v>44</v>
      </c>
      <c r="AI122" s="550" t="s">
        <v>287</v>
      </c>
      <c r="AJ122" s="556"/>
      <c r="AK122" s="556"/>
      <c r="AL122" s="556"/>
      <c r="AM122" s="556"/>
      <c r="AN122" s="556"/>
      <c r="AO122" s="556"/>
      <c r="AP122" s="556"/>
      <c r="AQ122" s="556"/>
      <c r="AR122" s="556"/>
      <c r="AS122" s="556"/>
      <c r="AT122" s="612"/>
      <c r="AU122" s="611"/>
      <c r="AV122" s="611"/>
      <c r="AX122" s="549" t="s">
        <v>343</v>
      </c>
      <c r="AY122" s="553" t="s">
        <v>44</v>
      </c>
      <c r="AZ122" s="550" t="s">
        <v>287</v>
      </c>
      <c r="BA122" s="556"/>
      <c r="BB122" s="556"/>
      <c r="BC122" s="556"/>
      <c r="BD122" s="556"/>
      <c r="BE122" s="556"/>
      <c r="BF122" s="556"/>
      <c r="BG122" s="556"/>
      <c r="BH122" s="556"/>
      <c r="BI122" s="556"/>
      <c r="BJ122" s="556"/>
      <c r="BK122" s="612"/>
      <c r="BL122" s="611"/>
      <c r="BM122" s="611"/>
      <c r="BO122" s="549" t="s">
        <v>343</v>
      </c>
      <c r="BP122" s="553" t="s">
        <v>44</v>
      </c>
      <c r="BQ122" s="550" t="s">
        <v>287</v>
      </c>
      <c r="BR122" s="556"/>
      <c r="BS122" s="556"/>
      <c r="BT122" s="556"/>
      <c r="BU122" s="556"/>
      <c r="BV122" s="556"/>
      <c r="BW122" s="556"/>
      <c r="BX122" s="556"/>
      <c r="BY122" s="556"/>
      <c r="BZ122" s="556"/>
      <c r="CA122" s="556"/>
      <c r="CB122" s="612"/>
      <c r="CC122" s="611"/>
      <c r="CD122" s="611"/>
      <c r="CE122" s="697"/>
    </row>
    <row r="123" spans="1:84" hidden="1">
      <c r="B123" s="523" t="str">
        <f t="shared" si="96"/>
        <v>2.2</v>
      </c>
      <c r="C123" s="550" t="str">
        <f t="shared" si="78"/>
        <v>自然エネルギーの変換利用</v>
      </c>
      <c r="D123" s="547">
        <f>IF(I$121=0,0,G123/I$121)</f>
        <v>0</v>
      </c>
      <c r="E123" s="547">
        <f>IF(J$121=0,0,H123/J$121)</f>
        <v>0</v>
      </c>
      <c r="G123" s="548">
        <f t="shared" si="79"/>
        <v>0</v>
      </c>
      <c r="H123" s="548">
        <f t="shared" si="80"/>
        <v>0</v>
      </c>
      <c r="I123" s="548"/>
      <c r="J123" s="548"/>
      <c r="K123" s="548">
        <f>IF(スコア!M128=0,0,1)</f>
        <v>0</v>
      </c>
      <c r="L123" s="548">
        <f>IF(スコア!O128=0,0,1)</f>
        <v>0</v>
      </c>
      <c r="M123" s="548">
        <f t="shared" si="81"/>
        <v>0</v>
      </c>
      <c r="N123" s="548">
        <f t="shared" si="98"/>
        <v>0</v>
      </c>
      <c r="P123" s="549" t="str">
        <f t="shared" si="56"/>
        <v>2.2</v>
      </c>
      <c r="Q123" s="549" t="str">
        <f t="shared" si="57"/>
        <v>LR1 2</v>
      </c>
      <c r="R123" s="550" t="str">
        <f t="shared" si="99"/>
        <v>自然エネルギーの変換利用</v>
      </c>
      <c r="S123" s="551">
        <f t="shared" si="103"/>
        <v>0</v>
      </c>
      <c r="T123" s="551">
        <f t="shared" si="103"/>
        <v>0</v>
      </c>
      <c r="U123" s="551">
        <f t="shared" si="103"/>
        <v>0</v>
      </c>
      <c r="V123" s="551">
        <f t="shared" si="103"/>
        <v>0</v>
      </c>
      <c r="W123" s="551">
        <f t="shared" si="103"/>
        <v>0</v>
      </c>
      <c r="X123" s="551">
        <f t="shared" si="103"/>
        <v>0</v>
      </c>
      <c r="Y123" s="551">
        <f t="shared" si="103"/>
        <v>0</v>
      </c>
      <c r="Z123" s="560">
        <f t="shared" si="103"/>
        <v>0</v>
      </c>
      <c r="AA123" s="551">
        <f t="shared" si="103"/>
        <v>0</v>
      </c>
      <c r="AB123" s="551">
        <f t="shared" si="103"/>
        <v>0</v>
      </c>
      <c r="AC123" s="610">
        <f t="shared" si="100"/>
        <v>0</v>
      </c>
      <c r="AD123" s="609">
        <f t="shared" si="101"/>
        <v>0</v>
      </c>
      <c r="AE123" s="609">
        <f t="shared" si="102"/>
        <v>0</v>
      </c>
      <c r="AG123" s="549" t="s">
        <v>344</v>
      </c>
      <c r="AH123" s="553" t="s">
        <v>44</v>
      </c>
      <c r="AI123" s="550" t="s">
        <v>288</v>
      </c>
      <c r="AJ123" s="556"/>
      <c r="AK123" s="556"/>
      <c r="AL123" s="556"/>
      <c r="AM123" s="556"/>
      <c r="AN123" s="556"/>
      <c r="AO123" s="556"/>
      <c r="AP123" s="556"/>
      <c r="AQ123" s="556"/>
      <c r="AR123" s="556"/>
      <c r="AS123" s="556"/>
      <c r="AT123" s="612"/>
      <c r="AU123" s="611"/>
      <c r="AV123" s="611"/>
      <c r="AX123" s="549" t="s">
        <v>344</v>
      </c>
      <c r="AY123" s="553" t="s">
        <v>44</v>
      </c>
      <c r="AZ123" s="550" t="s">
        <v>288</v>
      </c>
      <c r="BA123" s="556"/>
      <c r="BB123" s="556"/>
      <c r="BC123" s="556"/>
      <c r="BD123" s="556"/>
      <c r="BE123" s="556"/>
      <c r="BF123" s="556"/>
      <c r="BG123" s="556"/>
      <c r="BH123" s="556"/>
      <c r="BI123" s="556"/>
      <c r="BJ123" s="556"/>
      <c r="BK123" s="612"/>
      <c r="BL123" s="611"/>
      <c r="BM123" s="611"/>
      <c r="BO123" s="549" t="s">
        <v>344</v>
      </c>
      <c r="BP123" s="553" t="s">
        <v>44</v>
      </c>
      <c r="BQ123" s="550" t="s">
        <v>288</v>
      </c>
      <c r="BR123" s="556"/>
      <c r="BS123" s="556"/>
      <c r="BT123" s="556"/>
      <c r="BU123" s="556"/>
      <c r="BV123" s="556"/>
      <c r="BW123" s="556"/>
      <c r="BX123" s="556"/>
      <c r="BY123" s="556"/>
      <c r="BZ123" s="556"/>
      <c r="CA123" s="556"/>
      <c r="CB123" s="612"/>
      <c r="CC123" s="611"/>
      <c r="CD123" s="611"/>
      <c r="CE123" s="697"/>
    </row>
    <row r="124" spans="1:84" s="452" customFormat="1">
      <c r="A124"/>
      <c r="B124" s="523">
        <f t="shared" si="96"/>
        <v>3</v>
      </c>
      <c r="C124" s="538" t="str">
        <f t="shared" si="78"/>
        <v>設備システムの高効率化</v>
      </c>
      <c r="D124" s="534">
        <f>IF(I$117=0,0,G124/I$117)</f>
        <v>0.5</v>
      </c>
      <c r="E124" s="535">
        <f>IF(J$117=0,0,H124/J$117)</f>
        <v>0</v>
      </c>
      <c r="F124"/>
      <c r="G124" s="535">
        <f t="shared" si="79"/>
        <v>0.5</v>
      </c>
      <c r="H124" s="535">
        <f t="shared" si="80"/>
        <v>0</v>
      </c>
      <c r="I124" s="621">
        <f>SUM(G125:G126)</f>
        <v>1</v>
      </c>
      <c r="J124" s="621">
        <f>SUM(H125:H126)</f>
        <v>0</v>
      </c>
      <c r="K124" s="535">
        <f>IF(スコア!M129=0,0,1)</f>
        <v>1</v>
      </c>
      <c r="L124" s="535">
        <f>IF(スコア!O129=0,0,1)</f>
        <v>0</v>
      </c>
      <c r="M124" s="535">
        <f t="shared" si="81"/>
        <v>0.5</v>
      </c>
      <c r="N124" s="535">
        <f t="shared" si="98"/>
        <v>0</v>
      </c>
      <c r="O124"/>
      <c r="P124" s="537">
        <f t="shared" si="56"/>
        <v>3</v>
      </c>
      <c r="Q124" s="537" t="str">
        <f t="shared" si="57"/>
        <v>LR1</v>
      </c>
      <c r="R124" s="538" t="str">
        <f t="shared" si="99"/>
        <v>設備システムの高効率化</v>
      </c>
      <c r="S124" s="596">
        <f t="shared" ref="S124:S159" si="104">IF($P$3=1,BA124,IF($P$3=2,BR124,AJ124))</f>
        <v>0.5</v>
      </c>
      <c r="T124" s="596">
        <f t="shared" ref="T124:T159" si="105">IF($P$3=1,BB124,IF($P$3=2,BS124,AK124))</f>
        <v>0.5</v>
      </c>
      <c r="U124" s="596">
        <f t="shared" ref="U124:U159" si="106">IF($P$3=1,BC124,IF($P$3=2,BT124,AL124))</f>
        <v>0.5</v>
      </c>
      <c r="V124" s="596">
        <f t="shared" ref="V124:V159" si="107">IF($P$3=1,BD124,IF($P$3=2,BU124,AM124))</f>
        <v>0.5</v>
      </c>
      <c r="W124" s="596">
        <f t="shared" ref="W124:W159" si="108">IF($P$3=1,BE124,IF($P$3=2,BV124,AN124))</f>
        <v>0.5</v>
      </c>
      <c r="X124" s="596">
        <f t="shared" ref="X124:X159" si="109">IF($P$3=1,BF124,IF($P$3=2,BW124,AO124))</f>
        <v>0.5</v>
      </c>
      <c r="Y124" s="596">
        <f t="shared" ref="Y124:Y159" si="110">IF($P$3=1,BG124,IF($P$3=2,BX124,AP124))</f>
        <v>0.5</v>
      </c>
      <c r="Z124" s="540">
        <f t="shared" ref="Z124:Z159" si="111">IF($P$3=1,BH124,IF($P$3=2,BY124,AQ124))</f>
        <v>0.5</v>
      </c>
      <c r="AA124" s="596">
        <f t="shared" ref="AA124:AA159" si="112">IF($P$3=1,BI124,IF($P$3=2,BZ124,AR124))</f>
        <v>0.625</v>
      </c>
      <c r="AB124" s="596">
        <f t="shared" ref="AB124:AB159" si="113">IF($P$3=1,BJ124,IF($P$3=2,CA124,AS124))</f>
        <v>0.5</v>
      </c>
      <c r="AC124" s="541">
        <f t="shared" si="100"/>
        <v>0</v>
      </c>
      <c r="AD124" s="539">
        <f t="shared" si="101"/>
        <v>0</v>
      </c>
      <c r="AE124" s="539">
        <f t="shared" si="102"/>
        <v>0</v>
      </c>
      <c r="AF124"/>
      <c r="AG124" s="537">
        <v>3</v>
      </c>
      <c r="AH124" s="542" t="s">
        <v>410</v>
      </c>
      <c r="AI124" s="538" t="s">
        <v>289</v>
      </c>
      <c r="AJ124" s="598">
        <v>0.5</v>
      </c>
      <c r="AK124" s="598">
        <v>0.5</v>
      </c>
      <c r="AL124" s="598">
        <v>0.5</v>
      </c>
      <c r="AM124" s="598">
        <v>0.5</v>
      </c>
      <c r="AN124" s="598">
        <v>0.5</v>
      </c>
      <c r="AO124" s="598">
        <v>0.5</v>
      </c>
      <c r="AP124" s="598">
        <v>0.5</v>
      </c>
      <c r="AQ124" s="598">
        <v>0.5</v>
      </c>
      <c r="AR124" s="654">
        <v>0.625</v>
      </c>
      <c r="AS124" s="598">
        <v>0.5</v>
      </c>
      <c r="AT124" s="544"/>
      <c r="AU124" s="543"/>
      <c r="AV124" s="543"/>
      <c r="AW124"/>
      <c r="AX124" s="537">
        <v>3</v>
      </c>
      <c r="AY124" s="542" t="s">
        <v>410</v>
      </c>
      <c r="AZ124" s="538" t="s">
        <v>289</v>
      </c>
      <c r="BA124" s="598">
        <v>0.5</v>
      </c>
      <c r="BB124" s="598">
        <v>0.5</v>
      </c>
      <c r="BC124" s="598">
        <v>0.5</v>
      </c>
      <c r="BD124" s="598">
        <v>0.5</v>
      </c>
      <c r="BE124" s="598">
        <v>0.5</v>
      </c>
      <c r="BF124" s="598">
        <v>0.5</v>
      </c>
      <c r="BG124" s="598">
        <v>0.5</v>
      </c>
      <c r="BH124" s="598">
        <v>0.5</v>
      </c>
      <c r="BI124" s="654">
        <v>0.625</v>
      </c>
      <c r="BJ124" s="598">
        <v>0.5</v>
      </c>
      <c r="BK124" s="544"/>
      <c r="BL124" s="543"/>
      <c r="BM124" s="543"/>
      <c r="BN124"/>
      <c r="BO124" s="537">
        <v>3</v>
      </c>
      <c r="BP124" s="542" t="s">
        <v>410</v>
      </c>
      <c r="BQ124" s="538" t="s">
        <v>289</v>
      </c>
      <c r="BR124" s="598">
        <v>0.5</v>
      </c>
      <c r="BS124" s="598">
        <v>0.5</v>
      </c>
      <c r="BT124" s="598">
        <v>0.5</v>
      </c>
      <c r="BU124" s="598">
        <v>0.5</v>
      </c>
      <c r="BV124" s="598">
        <v>0.5</v>
      </c>
      <c r="BW124" s="598">
        <v>0.5</v>
      </c>
      <c r="BX124" s="598">
        <v>0.5</v>
      </c>
      <c r="BY124" s="598">
        <v>0.5</v>
      </c>
      <c r="BZ124" s="654">
        <v>0.625</v>
      </c>
      <c r="CA124" s="598">
        <v>0.5</v>
      </c>
      <c r="CB124" s="544"/>
      <c r="CC124" s="543"/>
      <c r="CD124" s="543"/>
      <c r="CE124" s="693"/>
      <c r="CF124"/>
    </row>
    <row r="125" spans="1:84" s="452" customFormat="1">
      <c r="A125"/>
      <c r="B125" s="523" t="str">
        <f t="shared" si="96"/>
        <v>3a.3b</v>
      </c>
      <c r="C125" s="538" t="str">
        <f t="shared" si="78"/>
        <v>非住宅部分</v>
      </c>
      <c r="D125" s="534">
        <f>IF(I$124=0,0,G125/I$124)</f>
        <v>1</v>
      </c>
      <c r="E125" s="535">
        <f>IF(J$124=0,0,H125/J$124)</f>
        <v>0</v>
      </c>
      <c r="F125"/>
      <c r="G125" s="535">
        <f t="shared" si="79"/>
        <v>1</v>
      </c>
      <c r="H125" s="535">
        <f t="shared" si="80"/>
        <v>0</v>
      </c>
      <c r="I125" s="535"/>
      <c r="J125" s="535"/>
      <c r="K125" s="535">
        <f>IF(スコア!M130=0,0,1)</f>
        <v>1</v>
      </c>
      <c r="L125" s="535">
        <f>IF(スコア!O130=0,0,1)</f>
        <v>0</v>
      </c>
      <c r="M125" s="535">
        <f>SUMPRODUCT($S$7:$AB$7,S125:AB125)</f>
        <v>1</v>
      </c>
      <c r="N125" s="535">
        <f t="shared" si="98"/>
        <v>0</v>
      </c>
      <c r="O125"/>
      <c r="P125" s="537" t="str">
        <f t="shared" si="56"/>
        <v>3a.3b</v>
      </c>
      <c r="Q125" s="537" t="str">
        <f t="shared" si="57"/>
        <v>LR1 3</v>
      </c>
      <c r="R125" s="538" t="str">
        <f t="shared" si="99"/>
        <v>非住宅部分</v>
      </c>
      <c r="S125" s="551">
        <f t="shared" si="104"/>
        <v>1</v>
      </c>
      <c r="T125" s="551">
        <f t="shared" si="105"/>
        <v>1</v>
      </c>
      <c r="U125" s="551">
        <f t="shared" si="106"/>
        <v>1</v>
      </c>
      <c r="V125" s="551">
        <f t="shared" si="107"/>
        <v>1</v>
      </c>
      <c r="W125" s="551">
        <f t="shared" si="108"/>
        <v>1</v>
      </c>
      <c r="X125" s="551">
        <f t="shared" si="109"/>
        <v>1</v>
      </c>
      <c r="Y125" s="551">
        <f t="shared" si="110"/>
        <v>0</v>
      </c>
      <c r="Z125" s="560">
        <f t="shared" si="111"/>
        <v>1</v>
      </c>
      <c r="AA125" s="551">
        <f t="shared" si="112"/>
        <v>1</v>
      </c>
      <c r="AB125" s="551">
        <f t="shared" si="113"/>
        <v>1</v>
      </c>
      <c r="AC125" s="541">
        <f t="shared" si="100"/>
        <v>0</v>
      </c>
      <c r="AD125" s="539">
        <f t="shared" si="101"/>
        <v>0</v>
      </c>
      <c r="AE125" s="539">
        <f t="shared" si="102"/>
        <v>0</v>
      </c>
      <c r="AF125"/>
      <c r="AG125" s="537" t="s">
        <v>345</v>
      </c>
      <c r="AH125" s="542" t="s">
        <v>346</v>
      </c>
      <c r="AI125" s="538" t="s">
        <v>45</v>
      </c>
      <c r="AJ125" s="648"/>
      <c r="AK125" s="648"/>
      <c r="AL125" s="648"/>
      <c r="AM125" s="648"/>
      <c r="AN125" s="648"/>
      <c r="AO125" s="648"/>
      <c r="AP125" s="649"/>
      <c r="AQ125" s="648"/>
      <c r="AR125" s="648"/>
      <c r="AS125" s="649"/>
      <c r="AT125" s="544"/>
      <c r="AU125" s="543"/>
      <c r="AV125" s="543"/>
      <c r="AW125"/>
      <c r="AX125" s="537" t="s">
        <v>345</v>
      </c>
      <c r="AY125" s="542" t="s">
        <v>346</v>
      </c>
      <c r="AZ125" s="538" t="s">
        <v>243</v>
      </c>
      <c r="BA125" s="649">
        <v>1</v>
      </c>
      <c r="BB125" s="649">
        <v>1</v>
      </c>
      <c r="BC125" s="649">
        <v>1</v>
      </c>
      <c r="BD125" s="649">
        <v>1</v>
      </c>
      <c r="BE125" s="649">
        <v>1</v>
      </c>
      <c r="BF125" s="649">
        <v>1</v>
      </c>
      <c r="BG125" s="649"/>
      <c r="BH125" s="649">
        <v>1</v>
      </c>
      <c r="BI125" s="649">
        <v>1</v>
      </c>
      <c r="BJ125" s="649">
        <v>1</v>
      </c>
      <c r="BK125" s="544"/>
      <c r="BL125" s="543"/>
      <c r="BM125" s="543"/>
      <c r="BN125"/>
      <c r="BO125" s="537" t="s">
        <v>714</v>
      </c>
      <c r="BP125" s="542" t="s">
        <v>346</v>
      </c>
      <c r="BQ125" s="538" t="s">
        <v>243</v>
      </c>
      <c r="BR125" s="649">
        <v>1</v>
      </c>
      <c r="BS125" s="649">
        <v>1</v>
      </c>
      <c r="BT125" s="649">
        <v>1</v>
      </c>
      <c r="BU125" s="649">
        <v>1</v>
      </c>
      <c r="BV125" s="649">
        <v>1</v>
      </c>
      <c r="BW125" s="649">
        <v>1</v>
      </c>
      <c r="BX125" s="649"/>
      <c r="BY125" s="649">
        <v>1</v>
      </c>
      <c r="BZ125" s="649">
        <v>1</v>
      </c>
      <c r="CA125" s="649">
        <v>1</v>
      </c>
      <c r="CB125" s="544"/>
      <c r="CC125" s="543"/>
      <c r="CD125" s="543"/>
      <c r="CE125" s="693"/>
      <c r="CF125"/>
    </row>
    <row r="126" spans="1:84" s="452" customFormat="1">
      <c r="A126"/>
      <c r="B126" s="523" t="str">
        <f t="shared" si="96"/>
        <v>3b.c</v>
      </c>
      <c r="C126" s="538" t="str">
        <f t="shared" si="78"/>
        <v>集合住宅の評価</v>
      </c>
      <c r="D126" s="534">
        <f>IF(I$124=0,0,G126/I$124)</f>
        <v>0</v>
      </c>
      <c r="E126" s="535">
        <f>IF(J$124=0,0,H126/J$124)</f>
        <v>0</v>
      </c>
      <c r="F126"/>
      <c r="G126" s="535">
        <f t="shared" si="79"/>
        <v>0</v>
      </c>
      <c r="H126" s="535">
        <f t="shared" si="80"/>
        <v>0</v>
      </c>
      <c r="I126" s="535">
        <f>G127+G128+G129+G130+G131</f>
        <v>0</v>
      </c>
      <c r="J126" s="535">
        <f>H127+H128+H129+H130+H131</f>
        <v>0</v>
      </c>
      <c r="K126" s="535">
        <f>IF(スコア!M131=0,0,1)</f>
        <v>0</v>
      </c>
      <c r="L126" s="535">
        <f>IF(スコア!O131=0,0,1)</f>
        <v>0</v>
      </c>
      <c r="M126" s="535">
        <f>SUMPRODUCT($S$7:$AB$7,S126:AB126)</f>
        <v>0</v>
      </c>
      <c r="N126" s="535">
        <f t="shared" si="98"/>
        <v>0</v>
      </c>
      <c r="O126"/>
      <c r="P126" s="537" t="str">
        <f t="shared" si="56"/>
        <v>3b.c</v>
      </c>
      <c r="Q126" s="537" t="str">
        <f t="shared" si="57"/>
        <v>LR1 3</v>
      </c>
      <c r="R126" s="538" t="str">
        <f t="shared" si="99"/>
        <v>集合住宅の評価</v>
      </c>
      <c r="S126" s="551">
        <f t="shared" si="104"/>
        <v>0</v>
      </c>
      <c r="T126" s="551">
        <f t="shared" si="105"/>
        <v>0</v>
      </c>
      <c r="U126" s="551">
        <f t="shared" si="106"/>
        <v>0</v>
      </c>
      <c r="V126" s="551">
        <f t="shared" si="107"/>
        <v>0</v>
      </c>
      <c r="W126" s="551">
        <f t="shared" si="108"/>
        <v>0</v>
      </c>
      <c r="X126" s="551">
        <f t="shared" si="109"/>
        <v>0</v>
      </c>
      <c r="Y126" s="551">
        <f t="shared" si="110"/>
        <v>1</v>
      </c>
      <c r="Z126" s="560">
        <f t="shared" si="111"/>
        <v>0</v>
      </c>
      <c r="AA126" s="551">
        <f t="shared" si="112"/>
        <v>0</v>
      </c>
      <c r="AB126" s="551">
        <f t="shared" si="113"/>
        <v>0</v>
      </c>
      <c r="AC126" s="541">
        <f t="shared" si="100"/>
        <v>0</v>
      </c>
      <c r="AD126" s="539">
        <f t="shared" si="101"/>
        <v>0</v>
      </c>
      <c r="AE126" s="539">
        <f t="shared" si="102"/>
        <v>0</v>
      </c>
      <c r="AF126"/>
      <c r="AG126" s="537" t="s">
        <v>437</v>
      </c>
      <c r="AH126" s="542" t="s">
        <v>346</v>
      </c>
      <c r="AI126" s="538" t="s">
        <v>46</v>
      </c>
      <c r="AJ126" s="650"/>
      <c r="AK126" s="650"/>
      <c r="AL126" s="650"/>
      <c r="AM126" s="650"/>
      <c r="AN126" s="650"/>
      <c r="AO126" s="650"/>
      <c r="AP126" s="649"/>
      <c r="AQ126" s="650"/>
      <c r="AR126" s="650"/>
      <c r="AS126" s="649"/>
      <c r="AT126" s="544"/>
      <c r="AU126" s="543"/>
      <c r="AV126" s="543"/>
      <c r="AW126"/>
      <c r="AX126" s="537" t="s">
        <v>437</v>
      </c>
      <c r="AY126" s="542" t="s">
        <v>346</v>
      </c>
      <c r="AZ126" s="538" t="s">
        <v>363</v>
      </c>
      <c r="BA126" s="650"/>
      <c r="BB126" s="650"/>
      <c r="BC126" s="650"/>
      <c r="BD126" s="650"/>
      <c r="BE126" s="650"/>
      <c r="BF126" s="650"/>
      <c r="BG126" s="649">
        <v>1</v>
      </c>
      <c r="BH126" s="650"/>
      <c r="BI126" s="650"/>
      <c r="BJ126" s="649"/>
      <c r="BK126" s="544"/>
      <c r="BL126" s="543"/>
      <c r="BM126" s="543"/>
      <c r="BN126"/>
      <c r="BO126" s="537" t="s">
        <v>715</v>
      </c>
      <c r="BP126" s="542" t="s">
        <v>346</v>
      </c>
      <c r="BQ126" s="538" t="s">
        <v>363</v>
      </c>
      <c r="BR126" s="650"/>
      <c r="BS126" s="650"/>
      <c r="BT126" s="650"/>
      <c r="BU126" s="650"/>
      <c r="BV126" s="650"/>
      <c r="BW126" s="650"/>
      <c r="BX126" s="649">
        <v>1</v>
      </c>
      <c r="BY126" s="650"/>
      <c r="BZ126" s="650"/>
      <c r="CA126" s="649"/>
      <c r="CB126" s="544"/>
      <c r="CC126" s="543"/>
      <c r="CD126" s="543"/>
      <c r="CE126" s="693"/>
      <c r="CF126"/>
    </row>
    <row r="127" spans="1:84" hidden="1">
      <c r="B127" s="523">
        <f t="shared" si="96"/>
        <v>3.1</v>
      </c>
      <c r="C127" s="550" t="str">
        <f t="shared" si="78"/>
        <v>空調設備</v>
      </c>
      <c r="D127" s="547">
        <f t="shared" ref="D127:E131" si="114">IF(I$126=0,0,G127/I$126)</f>
        <v>0</v>
      </c>
      <c r="E127" s="548">
        <f t="shared" si="114"/>
        <v>0</v>
      </c>
      <c r="G127" s="548">
        <f t="shared" si="79"/>
        <v>0</v>
      </c>
      <c r="H127" s="548">
        <f t="shared" si="80"/>
        <v>0</v>
      </c>
      <c r="I127" s="548"/>
      <c r="J127" s="548"/>
      <c r="K127" s="548">
        <f>IF(スコア!M132=0,0,1)</f>
        <v>0</v>
      </c>
      <c r="L127" s="548">
        <f>IF(スコア!O132=0,0,1)</f>
        <v>0</v>
      </c>
      <c r="M127" s="548">
        <f t="shared" si="81"/>
        <v>0</v>
      </c>
      <c r="N127" s="548">
        <f t="shared" si="98"/>
        <v>0</v>
      </c>
      <c r="P127" s="549">
        <f t="shared" si="56"/>
        <v>3.1</v>
      </c>
      <c r="Q127" s="549" t="str">
        <f t="shared" si="57"/>
        <v>LR1 3b</v>
      </c>
      <c r="R127" s="550" t="str">
        <f t="shared" si="99"/>
        <v>空調設備</v>
      </c>
      <c r="S127" s="551">
        <f t="shared" si="104"/>
        <v>0</v>
      </c>
      <c r="T127" s="551">
        <f t="shared" si="105"/>
        <v>0</v>
      </c>
      <c r="U127" s="551">
        <f t="shared" si="106"/>
        <v>0</v>
      </c>
      <c r="V127" s="551">
        <f t="shared" si="107"/>
        <v>0</v>
      </c>
      <c r="W127" s="551">
        <f t="shared" si="108"/>
        <v>0</v>
      </c>
      <c r="X127" s="551">
        <f t="shared" si="109"/>
        <v>0</v>
      </c>
      <c r="Y127" s="551">
        <f t="shared" si="110"/>
        <v>0</v>
      </c>
      <c r="Z127" s="560">
        <f t="shared" si="111"/>
        <v>0</v>
      </c>
      <c r="AA127" s="551">
        <f t="shared" si="112"/>
        <v>0</v>
      </c>
      <c r="AB127" s="551">
        <f t="shared" si="113"/>
        <v>0</v>
      </c>
      <c r="AC127" s="552">
        <f t="shared" si="100"/>
        <v>0</v>
      </c>
      <c r="AD127" s="551">
        <f t="shared" si="101"/>
        <v>0</v>
      </c>
      <c r="AE127" s="551">
        <f t="shared" si="102"/>
        <v>0</v>
      </c>
      <c r="AG127" s="549">
        <v>3.1</v>
      </c>
      <c r="AH127" s="553" t="s">
        <v>347</v>
      </c>
      <c r="AI127" s="550" t="s">
        <v>290</v>
      </c>
      <c r="AJ127" s="556"/>
      <c r="AK127" s="556"/>
      <c r="AL127" s="556"/>
      <c r="AM127" s="556"/>
      <c r="AN127" s="556"/>
      <c r="AO127" s="556"/>
      <c r="AP127" s="556"/>
      <c r="AQ127" s="563"/>
      <c r="AR127" s="556"/>
      <c r="AS127" s="655">
        <v>0.65</v>
      </c>
      <c r="AT127" s="557"/>
      <c r="AU127" s="556"/>
      <c r="AV127" s="556"/>
      <c r="AX127" s="549">
        <v>3.1</v>
      </c>
      <c r="AY127" s="553" t="s">
        <v>347</v>
      </c>
      <c r="AZ127" s="550" t="s">
        <v>290</v>
      </c>
      <c r="BA127" s="556"/>
      <c r="BB127" s="556"/>
      <c r="BC127" s="556"/>
      <c r="BD127" s="556"/>
      <c r="BE127" s="556"/>
      <c r="BF127" s="556"/>
      <c r="BG127" s="556"/>
      <c r="BH127" s="563"/>
      <c r="BI127" s="556"/>
      <c r="BJ127" s="655">
        <v>0.65</v>
      </c>
      <c r="BK127" s="557"/>
      <c r="BL127" s="556"/>
      <c r="BM127" s="556"/>
      <c r="BO127" s="549">
        <v>3.1</v>
      </c>
      <c r="BP127" s="553" t="s">
        <v>347</v>
      </c>
      <c r="BQ127" s="550" t="s">
        <v>290</v>
      </c>
      <c r="BR127" s="556"/>
      <c r="BS127" s="556"/>
      <c r="BT127" s="556"/>
      <c r="BU127" s="556"/>
      <c r="BV127" s="556"/>
      <c r="BW127" s="556"/>
      <c r="BX127" s="556"/>
      <c r="BY127" s="563"/>
      <c r="BZ127" s="556"/>
      <c r="CA127" s="556"/>
      <c r="CB127" s="557"/>
      <c r="CC127" s="556"/>
      <c r="CD127" s="556"/>
      <c r="CE127" s="694"/>
      <c r="CF127">
        <f>ROWS($CF$5:CF126)</f>
        <v>122</v>
      </c>
    </row>
    <row r="128" spans="1:84" hidden="1">
      <c r="B128" s="523">
        <f t="shared" si="96"/>
        <v>3.2</v>
      </c>
      <c r="C128" s="550" t="str">
        <f t="shared" si="78"/>
        <v>換気設備</v>
      </c>
      <c r="D128" s="547">
        <f t="shared" si="114"/>
        <v>0</v>
      </c>
      <c r="E128" s="548">
        <f t="shared" si="114"/>
        <v>0</v>
      </c>
      <c r="G128" s="548">
        <f t="shared" si="79"/>
        <v>0</v>
      </c>
      <c r="H128" s="548">
        <f t="shared" si="80"/>
        <v>0</v>
      </c>
      <c r="I128" s="548"/>
      <c r="J128" s="548"/>
      <c r="K128" s="548">
        <f>IF(スコア!M133=0,0,1)</f>
        <v>0</v>
      </c>
      <c r="L128" s="548">
        <f>IF(スコア!O133=0,0,1)</f>
        <v>0</v>
      </c>
      <c r="M128" s="548">
        <f t="shared" si="81"/>
        <v>0</v>
      </c>
      <c r="N128" s="548">
        <f t="shared" si="98"/>
        <v>0</v>
      </c>
      <c r="P128" s="549">
        <f t="shared" si="56"/>
        <v>3.2</v>
      </c>
      <c r="Q128" s="549" t="str">
        <f t="shared" si="57"/>
        <v>LR1 3b</v>
      </c>
      <c r="R128" s="550" t="str">
        <f t="shared" si="99"/>
        <v>換気設備</v>
      </c>
      <c r="S128" s="551">
        <f t="shared" si="104"/>
        <v>0</v>
      </c>
      <c r="T128" s="551">
        <f t="shared" si="105"/>
        <v>0</v>
      </c>
      <c r="U128" s="551">
        <f t="shared" si="106"/>
        <v>0</v>
      </c>
      <c r="V128" s="551">
        <f t="shared" si="107"/>
        <v>0</v>
      </c>
      <c r="W128" s="551">
        <f t="shared" si="108"/>
        <v>0</v>
      </c>
      <c r="X128" s="551">
        <f t="shared" si="109"/>
        <v>0</v>
      </c>
      <c r="Y128" s="551">
        <f t="shared" si="110"/>
        <v>0</v>
      </c>
      <c r="Z128" s="560">
        <f t="shared" si="111"/>
        <v>0</v>
      </c>
      <c r="AA128" s="551">
        <f t="shared" si="112"/>
        <v>0</v>
      </c>
      <c r="AB128" s="551">
        <f t="shared" si="113"/>
        <v>0</v>
      </c>
      <c r="AC128" s="552">
        <f t="shared" si="100"/>
        <v>0</v>
      </c>
      <c r="AD128" s="551">
        <f t="shared" si="101"/>
        <v>0</v>
      </c>
      <c r="AE128" s="551">
        <f t="shared" si="102"/>
        <v>0</v>
      </c>
      <c r="AG128" s="549">
        <v>3.2</v>
      </c>
      <c r="AH128" s="553" t="s">
        <v>347</v>
      </c>
      <c r="AI128" s="550" t="s">
        <v>291</v>
      </c>
      <c r="AJ128" s="556"/>
      <c r="AK128" s="556"/>
      <c r="AL128" s="556"/>
      <c r="AM128" s="556"/>
      <c r="AN128" s="556"/>
      <c r="AO128" s="556"/>
      <c r="AP128" s="556"/>
      <c r="AQ128" s="563"/>
      <c r="AR128" s="556"/>
      <c r="AS128" s="655">
        <v>0.1</v>
      </c>
      <c r="AT128" s="557"/>
      <c r="AU128" s="556"/>
      <c r="AV128" s="556"/>
      <c r="AX128" s="549">
        <v>3.2</v>
      </c>
      <c r="AY128" s="553" t="s">
        <v>347</v>
      </c>
      <c r="AZ128" s="550" t="s">
        <v>291</v>
      </c>
      <c r="BA128" s="556"/>
      <c r="BB128" s="556"/>
      <c r="BC128" s="556"/>
      <c r="BD128" s="556"/>
      <c r="BE128" s="556"/>
      <c r="BF128" s="556"/>
      <c r="BG128" s="556"/>
      <c r="BH128" s="563"/>
      <c r="BI128" s="556"/>
      <c r="BJ128" s="655">
        <v>0.1</v>
      </c>
      <c r="BK128" s="557"/>
      <c r="BL128" s="556"/>
      <c r="BM128" s="556"/>
      <c r="BO128" s="549">
        <v>3.2</v>
      </c>
      <c r="BP128" s="553" t="s">
        <v>347</v>
      </c>
      <c r="BQ128" s="550" t="s">
        <v>291</v>
      </c>
      <c r="BR128" s="556"/>
      <c r="BS128" s="556"/>
      <c r="BT128" s="556"/>
      <c r="BU128" s="556"/>
      <c r="BV128" s="556"/>
      <c r="BW128" s="556"/>
      <c r="BX128" s="556"/>
      <c r="BY128" s="563"/>
      <c r="BZ128" s="556"/>
      <c r="CA128" s="556"/>
      <c r="CB128" s="557"/>
      <c r="CC128" s="556"/>
      <c r="CD128" s="556"/>
      <c r="CE128" s="694"/>
      <c r="CF128">
        <f>ROWS($CF$5:CF127)</f>
        <v>123</v>
      </c>
    </row>
    <row r="129" spans="1:84" hidden="1">
      <c r="B129" s="523">
        <f t="shared" si="96"/>
        <v>3.3</v>
      </c>
      <c r="C129" s="550" t="str">
        <f t="shared" si="78"/>
        <v>照明設備</v>
      </c>
      <c r="D129" s="547">
        <f t="shared" si="114"/>
        <v>0</v>
      </c>
      <c r="E129" s="548">
        <f t="shared" si="114"/>
        <v>0</v>
      </c>
      <c r="G129" s="548">
        <f t="shared" si="79"/>
        <v>0</v>
      </c>
      <c r="H129" s="548">
        <f t="shared" si="80"/>
        <v>0</v>
      </c>
      <c r="I129" s="548"/>
      <c r="J129" s="548"/>
      <c r="K129" s="548">
        <f>IF(スコア!M134=0,0,1)</f>
        <v>0</v>
      </c>
      <c r="L129" s="548">
        <f>IF(スコア!O134=0,0,1)</f>
        <v>0</v>
      </c>
      <c r="M129" s="548">
        <f t="shared" si="81"/>
        <v>0</v>
      </c>
      <c r="N129" s="548">
        <f t="shared" si="98"/>
        <v>0</v>
      </c>
      <c r="P129" s="549">
        <f t="shared" si="56"/>
        <v>3.3</v>
      </c>
      <c r="Q129" s="549" t="str">
        <f t="shared" si="57"/>
        <v>LR1 3b</v>
      </c>
      <c r="R129" s="550" t="str">
        <f t="shared" si="99"/>
        <v>照明設備</v>
      </c>
      <c r="S129" s="551">
        <f t="shared" si="104"/>
        <v>0</v>
      </c>
      <c r="T129" s="551">
        <f t="shared" si="105"/>
        <v>0</v>
      </c>
      <c r="U129" s="551">
        <f t="shared" si="106"/>
        <v>0</v>
      </c>
      <c r="V129" s="551">
        <f t="shared" si="107"/>
        <v>0</v>
      </c>
      <c r="W129" s="551">
        <f t="shared" si="108"/>
        <v>0</v>
      </c>
      <c r="X129" s="551">
        <f t="shared" si="109"/>
        <v>0</v>
      </c>
      <c r="Y129" s="551">
        <f t="shared" si="110"/>
        <v>0</v>
      </c>
      <c r="Z129" s="560">
        <f t="shared" si="111"/>
        <v>0</v>
      </c>
      <c r="AA129" s="551">
        <f t="shared" si="112"/>
        <v>0</v>
      </c>
      <c r="AB129" s="551">
        <f t="shared" si="113"/>
        <v>0</v>
      </c>
      <c r="AC129" s="552">
        <f t="shared" si="100"/>
        <v>0</v>
      </c>
      <c r="AD129" s="551">
        <f t="shared" si="101"/>
        <v>0</v>
      </c>
      <c r="AE129" s="551">
        <f t="shared" si="102"/>
        <v>0</v>
      </c>
      <c r="AG129" s="549">
        <v>3.3</v>
      </c>
      <c r="AH129" s="553" t="s">
        <v>347</v>
      </c>
      <c r="AI129" s="550" t="s">
        <v>292</v>
      </c>
      <c r="AJ129" s="556"/>
      <c r="AK129" s="556"/>
      <c r="AL129" s="556"/>
      <c r="AM129" s="556"/>
      <c r="AN129" s="556"/>
      <c r="AO129" s="556"/>
      <c r="AP129" s="556"/>
      <c r="AQ129" s="563"/>
      <c r="AR129" s="556"/>
      <c r="AS129" s="655">
        <v>0.2</v>
      </c>
      <c r="AT129" s="557"/>
      <c r="AU129" s="556"/>
      <c r="AV129" s="556"/>
      <c r="AX129" s="549">
        <v>3.3</v>
      </c>
      <c r="AY129" s="553" t="s">
        <v>347</v>
      </c>
      <c r="AZ129" s="550" t="s">
        <v>292</v>
      </c>
      <c r="BA129" s="556"/>
      <c r="BB129" s="556"/>
      <c r="BC129" s="556"/>
      <c r="BD129" s="556"/>
      <c r="BE129" s="556"/>
      <c r="BF129" s="556"/>
      <c r="BG129" s="556"/>
      <c r="BH129" s="563"/>
      <c r="BI129" s="556"/>
      <c r="BJ129" s="655">
        <v>0.2</v>
      </c>
      <c r="BK129" s="557"/>
      <c r="BL129" s="556"/>
      <c r="BM129" s="556"/>
      <c r="BO129" s="549">
        <v>3.3</v>
      </c>
      <c r="BP129" s="553" t="s">
        <v>347</v>
      </c>
      <c r="BQ129" s="550" t="s">
        <v>292</v>
      </c>
      <c r="BR129" s="556"/>
      <c r="BS129" s="556"/>
      <c r="BT129" s="556"/>
      <c r="BU129" s="556"/>
      <c r="BV129" s="556"/>
      <c r="BW129" s="556"/>
      <c r="BX129" s="556"/>
      <c r="BY129" s="563"/>
      <c r="BZ129" s="556"/>
      <c r="CA129" s="556"/>
      <c r="CB129" s="557"/>
      <c r="CC129" s="556"/>
      <c r="CD129" s="556"/>
      <c r="CE129" s="694"/>
      <c r="CF129">
        <f>ROWS($CF$5:CF128)</f>
        <v>124</v>
      </c>
    </row>
    <row r="130" spans="1:84" hidden="1">
      <c r="B130" s="523">
        <f t="shared" si="96"/>
        <v>3.4</v>
      </c>
      <c r="C130" s="550" t="str">
        <f t="shared" si="78"/>
        <v>給湯設備</v>
      </c>
      <c r="D130" s="547">
        <f t="shared" si="114"/>
        <v>0</v>
      </c>
      <c r="E130" s="548">
        <f t="shared" si="114"/>
        <v>0</v>
      </c>
      <c r="G130" s="548">
        <f t="shared" si="79"/>
        <v>0</v>
      </c>
      <c r="H130" s="548">
        <f t="shared" si="80"/>
        <v>0</v>
      </c>
      <c r="I130" s="548"/>
      <c r="J130" s="548"/>
      <c r="K130" s="548">
        <f>IF(スコア!M135=0,0,1)</f>
        <v>0</v>
      </c>
      <c r="L130" s="548">
        <f>IF(スコア!O135=0,0,1)</f>
        <v>0</v>
      </c>
      <c r="M130" s="548">
        <f t="shared" si="81"/>
        <v>0</v>
      </c>
      <c r="N130" s="548">
        <f t="shared" si="98"/>
        <v>0</v>
      </c>
      <c r="P130" s="622">
        <f t="shared" si="56"/>
        <v>3.4</v>
      </c>
      <c r="Q130" s="549" t="str">
        <f t="shared" si="57"/>
        <v>LR1 3b</v>
      </c>
      <c r="R130" s="550" t="str">
        <f t="shared" si="99"/>
        <v>給湯設備</v>
      </c>
      <c r="S130" s="551">
        <f t="shared" si="104"/>
        <v>0</v>
      </c>
      <c r="T130" s="551">
        <f t="shared" si="105"/>
        <v>0</v>
      </c>
      <c r="U130" s="551">
        <f t="shared" si="106"/>
        <v>0</v>
      </c>
      <c r="V130" s="551">
        <f t="shared" si="107"/>
        <v>0</v>
      </c>
      <c r="W130" s="551">
        <f t="shared" si="108"/>
        <v>0</v>
      </c>
      <c r="X130" s="551">
        <f t="shared" si="109"/>
        <v>0</v>
      </c>
      <c r="Y130" s="551">
        <f t="shared" si="110"/>
        <v>0</v>
      </c>
      <c r="Z130" s="560">
        <f t="shared" si="111"/>
        <v>0</v>
      </c>
      <c r="AA130" s="551">
        <f t="shared" si="112"/>
        <v>0</v>
      </c>
      <c r="AB130" s="551">
        <f t="shared" si="113"/>
        <v>0</v>
      </c>
      <c r="AC130" s="552">
        <f t="shared" si="100"/>
        <v>0</v>
      </c>
      <c r="AD130" s="551">
        <f t="shared" si="101"/>
        <v>0</v>
      </c>
      <c r="AE130" s="551">
        <f t="shared" si="102"/>
        <v>0</v>
      </c>
      <c r="AG130" s="622">
        <v>3.4</v>
      </c>
      <c r="AH130" s="553" t="s">
        <v>347</v>
      </c>
      <c r="AI130" s="550" t="s">
        <v>293</v>
      </c>
      <c r="AJ130" s="556"/>
      <c r="AK130" s="556"/>
      <c r="AL130" s="556"/>
      <c r="AM130" s="556"/>
      <c r="AN130" s="556"/>
      <c r="AO130" s="556"/>
      <c r="AP130" s="556"/>
      <c r="AQ130" s="563"/>
      <c r="AR130" s="556"/>
      <c r="AS130" s="655">
        <v>0.05</v>
      </c>
      <c r="AT130" s="557"/>
      <c r="AU130" s="556"/>
      <c r="AV130" s="556"/>
      <c r="AX130" s="622">
        <v>3.4</v>
      </c>
      <c r="AY130" s="553" t="s">
        <v>347</v>
      </c>
      <c r="AZ130" s="550" t="s">
        <v>293</v>
      </c>
      <c r="BA130" s="556"/>
      <c r="BB130" s="556"/>
      <c r="BC130" s="556"/>
      <c r="BD130" s="556"/>
      <c r="BE130" s="556"/>
      <c r="BF130" s="556"/>
      <c r="BG130" s="556"/>
      <c r="BH130" s="563"/>
      <c r="BI130" s="556"/>
      <c r="BJ130" s="655">
        <v>0.05</v>
      </c>
      <c r="BK130" s="557"/>
      <c r="BL130" s="556"/>
      <c r="BM130" s="556"/>
      <c r="BO130" s="622">
        <v>3.4</v>
      </c>
      <c r="BP130" s="553" t="s">
        <v>347</v>
      </c>
      <c r="BQ130" s="550" t="s">
        <v>293</v>
      </c>
      <c r="BR130" s="556"/>
      <c r="BS130" s="556"/>
      <c r="BT130" s="556"/>
      <c r="BU130" s="556"/>
      <c r="BV130" s="556"/>
      <c r="BW130" s="556"/>
      <c r="BX130" s="556"/>
      <c r="BY130" s="563"/>
      <c r="BZ130" s="556"/>
      <c r="CA130" s="556"/>
      <c r="CB130" s="557"/>
      <c r="CC130" s="556"/>
      <c r="CD130" s="556"/>
      <c r="CE130" s="694"/>
      <c r="CF130">
        <f>ROWS($CF$5:CF129)</f>
        <v>125</v>
      </c>
    </row>
    <row r="131" spans="1:84" hidden="1">
      <c r="B131" s="523">
        <f t="shared" si="96"/>
        <v>3.5</v>
      </c>
      <c r="C131" s="550" t="str">
        <f t="shared" si="78"/>
        <v>昇降機設備</v>
      </c>
      <c r="D131" s="547">
        <f t="shared" si="114"/>
        <v>0</v>
      </c>
      <c r="E131" s="548">
        <f t="shared" si="114"/>
        <v>0</v>
      </c>
      <c r="G131" s="548">
        <f t="shared" si="79"/>
        <v>0</v>
      </c>
      <c r="H131" s="548">
        <f t="shared" si="80"/>
        <v>0</v>
      </c>
      <c r="I131" s="548"/>
      <c r="J131" s="548"/>
      <c r="K131" s="548">
        <f>IF(スコア!M136=0,0,1)</f>
        <v>0</v>
      </c>
      <c r="L131" s="548">
        <f>IF(スコア!O136=0,0,1)</f>
        <v>0</v>
      </c>
      <c r="M131" s="548">
        <f t="shared" si="81"/>
        <v>0</v>
      </c>
      <c r="N131" s="548">
        <f t="shared" si="98"/>
        <v>0</v>
      </c>
      <c r="P131" s="622">
        <f t="shared" si="56"/>
        <v>3.5</v>
      </c>
      <c r="Q131" s="549" t="str">
        <f t="shared" si="57"/>
        <v>LR1 3b</v>
      </c>
      <c r="R131" s="550" t="str">
        <f t="shared" si="99"/>
        <v>昇降機設備</v>
      </c>
      <c r="S131" s="551">
        <f t="shared" si="104"/>
        <v>0</v>
      </c>
      <c r="T131" s="551">
        <f t="shared" si="105"/>
        <v>0</v>
      </c>
      <c r="U131" s="551">
        <f t="shared" si="106"/>
        <v>0</v>
      </c>
      <c r="V131" s="551">
        <f t="shared" si="107"/>
        <v>0</v>
      </c>
      <c r="W131" s="551">
        <f t="shared" si="108"/>
        <v>0</v>
      </c>
      <c r="X131" s="551">
        <f t="shared" si="109"/>
        <v>0</v>
      </c>
      <c r="Y131" s="551">
        <f t="shared" si="110"/>
        <v>0</v>
      </c>
      <c r="Z131" s="560">
        <f t="shared" si="111"/>
        <v>0</v>
      </c>
      <c r="AA131" s="551">
        <f t="shared" si="112"/>
        <v>0</v>
      </c>
      <c r="AB131" s="551">
        <f t="shared" si="113"/>
        <v>0</v>
      </c>
      <c r="AC131" s="552">
        <f t="shared" si="100"/>
        <v>0</v>
      </c>
      <c r="AD131" s="551">
        <f t="shared" si="101"/>
        <v>0</v>
      </c>
      <c r="AE131" s="551">
        <f t="shared" si="102"/>
        <v>0</v>
      </c>
      <c r="AG131" s="622">
        <v>3.5</v>
      </c>
      <c r="AH131" s="553" t="s">
        <v>347</v>
      </c>
      <c r="AI131" s="550" t="s">
        <v>294</v>
      </c>
      <c r="AJ131" s="556"/>
      <c r="AK131" s="556"/>
      <c r="AL131" s="556"/>
      <c r="AM131" s="556"/>
      <c r="AN131" s="556"/>
      <c r="AO131" s="556"/>
      <c r="AP131" s="556"/>
      <c r="AQ131" s="563"/>
      <c r="AR131" s="556"/>
      <c r="AS131" s="556"/>
      <c r="AT131" s="557"/>
      <c r="AU131" s="556"/>
      <c r="AV131" s="556"/>
      <c r="AX131" s="622">
        <v>3.5</v>
      </c>
      <c r="AY131" s="553" t="s">
        <v>347</v>
      </c>
      <c r="AZ131" s="550" t="s">
        <v>294</v>
      </c>
      <c r="BA131" s="556"/>
      <c r="BB131" s="556"/>
      <c r="BC131" s="556"/>
      <c r="BD131" s="556"/>
      <c r="BE131" s="556"/>
      <c r="BF131" s="556"/>
      <c r="BG131" s="556"/>
      <c r="BH131" s="563"/>
      <c r="BI131" s="556"/>
      <c r="BJ131" s="556"/>
      <c r="BK131" s="557"/>
      <c r="BL131" s="556"/>
      <c r="BM131" s="556"/>
      <c r="BO131" s="622">
        <v>3.5</v>
      </c>
      <c r="BP131" s="553" t="s">
        <v>347</v>
      </c>
      <c r="BQ131" s="550" t="s">
        <v>294</v>
      </c>
      <c r="BR131" s="556"/>
      <c r="BS131" s="556"/>
      <c r="BT131" s="556"/>
      <c r="BU131" s="556"/>
      <c r="BV131" s="556"/>
      <c r="BW131" s="556"/>
      <c r="BX131" s="556"/>
      <c r="BY131" s="563"/>
      <c r="BZ131" s="556"/>
      <c r="CA131" s="556"/>
      <c r="CB131" s="557"/>
      <c r="CC131" s="556"/>
      <c r="CD131" s="556"/>
      <c r="CE131" s="694"/>
      <c r="CF131">
        <f>ROWS($CF$5:CF130)</f>
        <v>126</v>
      </c>
    </row>
    <row r="132" spans="1:84" hidden="1">
      <c r="B132" s="523">
        <f t="shared" si="96"/>
        <v>0</v>
      </c>
      <c r="C132" s="550">
        <f t="shared" si="78"/>
        <v>0</v>
      </c>
      <c r="D132" s="547"/>
      <c r="E132" s="548"/>
      <c r="G132" s="548">
        <f t="shared" si="79"/>
        <v>0</v>
      </c>
      <c r="H132" s="548">
        <f t="shared" si="80"/>
        <v>0</v>
      </c>
      <c r="I132" s="548"/>
      <c r="J132" s="548"/>
      <c r="K132" s="548">
        <f>IF(スコア!M137=0,0,1)</f>
        <v>0</v>
      </c>
      <c r="L132" s="548">
        <f>IF(スコア!O137=0,0,1)</f>
        <v>0</v>
      </c>
      <c r="M132" s="548">
        <f t="shared" si="81"/>
        <v>0</v>
      </c>
      <c r="N132" s="548">
        <f t="shared" si="98"/>
        <v>0</v>
      </c>
      <c r="P132" s="622">
        <f t="shared" si="56"/>
        <v>0</v>
      </c>
      <c r="Q132" s="622" t="str">
        <f t="shared" si="57"/>
        <v>LR</v>
      </c>
      <c r="R132" s="550">
        <f t="shared" si="99"/>
        <v>0</v>
      </c>
      <c r="S132" s="551">
        <f t="shared" si="104"/>
        <v>0</v>
      </c>
      <c r="T132" s="551">
        <f t="shared" si="105"/>
        <v>0</v>
      </c>
      <c r="U132" s="551">
        <f t="shared" si="106"/>
        <v>0</v>
      </c>
      <c r="V132" s="551">
        <f t="shared" si="107"/>
        <v>0</v>
      </c>
      <c r="W132" s="551">
        <f t="shared" si="108"/>
        <v>0</v>
      </c>
      <c r="X132" s="551">
        <f t="shared" si="109"/>
        <v>0</v>
      </c>
      <c r="Y132" s="551">
        <f t="shared" si="110"/>
        <v>0</v>
      </c>
      <c r="Z132" s="560">
        <f t="shared" si="111"/>
        <v>0</v>
      </c>
      <c r="AA132" s="551">
        <f t="shared" si="112"/>
        <v>0</v>
      </c>
      <c r="AB132" s="551">
        <f t="shared" si="113"/>
        <v>0</v>
      </c>
      <c r="AC132" s="552">
        <f t="shared" si="100"/>
        <v>0</v>
      </c>
      <c r="AD132" s="551">
        <f t="shared" si="101"/>
        <v>0</v>
      </c>
      <c r="AE132" s="551">
        <f t="shared" si="102"/>
        <v>0</v>
      </c>
      <c r="AG132" s="622"/>
      <c r="AH132" s="623" t="s">
        <v>43</v>
      </c>
      <c r="AI132" s="550"/>
      <c r="AJ132" s="556"/>
      <c r="AK132" s="556"/>
      <c r="AL132" s="556"/>
      <c r="AM132" s="556"/>
      <c r="AN132" s="556"/>
      <c r="AO132" s="556"/>
      <c r="AP132" s="556"/>
      <c r="AQ132" s="563"/>
      <c r="AR132" s="556"/>
      <c r="AS132" s="556"/>
      <c r="AT132" s="557"/>
      <c r="AU132" s="556"/>
      <c r="AV132" s="556"/>
      <c r="AX132" s="622"/>
      <c r="AY132" s="623" t="s">
        <v>43</v>
      </c>
      <c r="AZ132" s="550"/>
      <c r="BA132" s="556"/>
      <c r="BB132" s="556"/>
      <c r="BC132" s="556"/>
      <c r="BD132" s="556"/>
      <c r="BE132" s="556"/>
      <c r="BF132" s="556"/>
      <c r="BG132" s="556"/>
      <c r="BH132" s="563"/>
      <c r="BI132" s="556"/>
      <c r="BJ132" s="556"/>
      <c r="BK132" s="557"/>
      <c r="BL132" s="556"/>
      <c r="BM132" s="556"/>
      <c r="BO132" s="622"/>
      <c r="BP132" s="623" t="s">
        <v>43</v>
      </c>
      <c r="BQ132" s="550"/>
      <c r="BR132" s="556"/>
      <c r="BS132" s="556"/>
      <c r="BT132" s="556"/>
      <c r="BU132" s="556"/>
      <c r="BV132" s="556"/>
      <c r="BW132" s="556"/>
      <c r="BX132" s="556"/>
      <c r="BY132" s="563"/>
      <c r="BZ132" s="556"/>
      <c r="CA132" s="556"/>
      <c r="CB132" s="557"/>
      <c r="CC132" s="556"/>
      <c r="CD132" s="556"/>
      <c r="CE132" s="694"/>
      <c r="CF132">
        <f>ROWS($CF$5:CF131)</f>
        <v>127</v>
      </c>
    </row>
    <row r="133" spans="1:84" s="452" customFormat="1">
      <c r="A133"/>
      <c r="B133" s="523">
        <f t="shared" si="96"/>
        <v>4</v>
      </c>
      <c r="C133" s="538" t="str">
        <f t="shared" si="78"/>
        <v>効率的運用</v>
      </c>
      <c r="D133" s="534">
        <f>IF(I$117=0,0,G133/I$117)</f>
        <v>0.2</v>
      </c>
      <c r="E133" s="535">
        <f>IF(J$117=0,0,H133/J$117)</f>
        <v>0</v>
      </c>
      <c r="F133"/>
      <c r="G133" s="535">
        <f t="shared" si="79"/>
        <v>0.2</v>
      </c>
      <c r="H133" s="535">
        <f t="shared" si="80"/>
        <v>0</v>
      </c>
      <c r="I133" s="535">
        <f>G134+G137</f>
        <v>1</v>
      </c>
      <c r="J133" s="535">
        <f>H134+H137</f>
        <v>0</v>
      </c>
      <c r="K133" s="535">
        <f>IF(スコア!M138=0,0,1)</f>
        <v>1</v>
      </c>
      <c r="L133" s="535">
        <f>IF(スコア!O138=0,0,1)</f>
        <v>0</v>
      </c>
      <c r="M133" s="535">
        <f t="shared" ref="M133:M139" si="115">SUMPRODUCT($S$7:$AB$7,S133:AB133)</f>
        <v>0.2</v>
      </c>
      <c r="N133" s="535">
        <f t="shared" si="98"/>
        <v>0</v>
      </c>
      <c r="O133"/>
      <c r="P133" s="620">
        <f t="shared" si="56"/>
        <v>4</v>
      </c>
      <c r="Q133" s="537" t="str">
        <f t="shared" si="57"/>
        <v>LR1</v>
      </c>
      <c r="R133" s="538" t="str">
        <f t="shared" si="99"/>
        <v>効率的運用</v>
      </c>
      <c r="S133" s="596">
        <f t="shared" si="104"/>
        <v>0.2</v>
      </c>
      <c r="T133" s="596">
        <f t="shared" si="105"/>
        <v>0.2</v>
      </c>
      <c r="U133" s="596">
        <f t="shared" si="106"/>
        <v>0.2</v>
      </c>
      <c r="V133" s="596">
        <f t="shared" si="107"/>
        <v>0.2</v>
      </c>
      <c r="W133" s="596">
        <f t="shared" si="108"/>
        <v>0.2</v>
      </c>
      <c r="X133" s="596">
        <f t="shared" si="109"/>
        <v>0.2</v>
      </c>
      <c r="Y133" s="596">
        <f t="shared" si="110"/>
        <v>0.2</v>
      </c>
      <c r="Z133" s="540">
        <f t="shared" si="111"/>
        <v>0.2</v>
      </c>
      <c r="AA133" s="596">
        <f t="shared" si="112"/>
        <v>0.25</v>
      </c>
      <c r="AB133" s="596">
        <f t="shared" si="113"/>
        <v>0.2</v>
      </c>
      <c r="AC133" s="541">
        <f t="shared" si="100"/>
        <v>0</v>
      </c>
      <c r="AD133" s="539">
        <f t="shared" si="101"/>
        <v>0</v>
      </c>
      <c r="AE133" s="539">
        <f t="shared" si="102"/>
        <v>0</v>
      </c>
      <c r="AF133"/>
      <c r="AG133" s="620">
        <v>4</v>
      </c>
      <c r="AH133" s="542" t="s">
        <v>410</v>
      </c>
      <c r="AI133" s="538" t="s">
        <v>295</v>
      </c>
      <c r="AJ133" s="598">
        <v>0.2</v>
      </c>
      <c r="AK133" s="598">
        <v>0.2</v>
      </c>
      <c r="AL133" s="598">
        <v>0.2</v>
      </c>
      <c r="AM133" s="598">
        <v>0.2</v>
      </c>
      <c r="AN133" s="598">
        <v>0.2</v>
      </c>
      <c r="AO133" s="598">
        <v>0.2</v>
      </c>
      <c r="AP133" s="598">
        <v>0.2</v>
      </c>
      <c r="AQ133" s="598">
        <v>0.2</v>
      </c>
      <c r="AR133" s="598">
        <v>0.25</v>
      </c>
      <c r="AS133" s="598">
        <v>0.2</v>
      </c>
      <c r="AT133" s="544"/>
      <c r="AU133" s="543"/>
      <c r="AV133" s="543"/>
      <c r="AW133"/>
      <c r="AX133" s="620">
        <v>4</v>
      </c>
      <c r="AY133" s="542" t="s">
        <v>410</v>
      </c>
      <c r="AZ133" s="538" t="s">
        <v>295</v>
      </c>
      <c r="BA133" s="598">
        <v>0.2</v>
      </c>
      <c r="BB133" s="598">
        <v>0.2</v>
      </c>
      <c r="BC133" s="598">
        <v>0.2</v>
      </c>
      <c r="BD133" s="598">
        <v>0.2</v>
      </c>
      <c r="BE133" s="598">
        <v>0.2</v>
      </c>
      <c r="BF133" s="598">
        <v>0.2</v>
      </c>
      <c r="BG133" s="598">
        <v>0.2</v>
      </c>
      <c r="BH133" s="598">
        <v>0.2</v>
      </c>
      <c r="BI133" s="598">
        <v>0.25</v>
      </c>
      <c r="BJ133" s="598">
        <v>0.2</v>
      </c>
      <c r="BK133" s="544"/>
      <c r="BL133" s="543"/>
      <c r="BM133" s="543"/>
      <c r="BN133"/>
      <c r="BO133" s="620">
        <v>4</v>
      </c>
      <c r="BP133" s="542" t="s">
        <v>410</v>
      </c>
      <c r="BQ133" s="538" t="s">
        <v>295</v>
      </c>
      <c r="BR133" s="598">
        <v>0.2</v>
      </c>
      <c r="BS133" s="598">
        <v>0.2</v>
      </c>
      <c r="BT133" s="598">
        <v>0.2</v>
      </c>
      <c r="BU133" s="598">
        <v>0.2</v>
      </c>
      <c r="BV133" s="598">
        <v>0.2</v>
      </c>
      <c r="BW133" s="598">
        <v>0.2</v>
      </c>
      <c r="BX133" s="598">
        <v>0.2</v>
      </c>
      <c r="BY133" s="598">
        <v>0.2</v>
      </c>
      <c r="BZ133" s="598">
        <v>0.25</v>
      </c>
      <c r="CA133" s="598">
        <v>0.2</v>
      </c>
      <c r="CB133" s="544"/>
      <c r="CC133" s="543"/>
      <c r="CD133" s="543"/>
      <c r="CE133" s="693"/>
      <c r="CF133">
        <f>ROWS($CF$5:CF132)</f>
        <v>128</v>
      </c>
    </row>
    <row r="134" spans="1:84">
      <c r="B134" s="523">
        <f t="shared" si="96"/>
        <v>4.0999999999999996</v>
      </c>
      <c r="C134" s="550" t="str">
        <f t="shared" si="78"/>
        <v>住宅以外の評価</v>
      </c>
      <c r="D134" s="547">
        <f>IF(I$133=0,0,G134/I$133)</f>
        <v>1</v>
      </c>
      <c r="E134" s="547">
        <f>IF(J$133=0,0,H134/J$133)</f>
        <v>0</v>
      </c>
      <c r="G134" s="548">
        <f t="shared" si="79"/>
        <v>1</v>
      </c>
      <c r="H134" s="548">
        <f t="shared" si="80"/>
        <v>0</v>
      </c>
      <c r="I134" s="548">
        <f>SUM(G135:G136)</f>
        <v>1</v>
      </c>
      <c r="J134" s="548">
        <f>SUM(H135:H136)</f>
        <v>0</v>
      </c>
      <c r="K134" s="548">
        <f>IF(スコア!M139=0,0,1)</f>
        <v>1</v>
      </c>
      <c r="L134" s="548">
        <f>IF(スコア!O139=0,0,1)</f>
        <v>0</v>
      </c>
      <c r="M134" s="548">
        <f t="shared" si="115"/>
        <v>1</v>
      </c>
      <c r="N134" s="548">
        <f t="shared" ref="N134:N139" si="116">(AC$7*AC134)+(AD$7*AD134)+(AE$7*AE134)</f>
        <v>0</v>
      </c>
      <c r="P134" s="549">
        <f t="shared" si="56"/>
        <v>4.0999999999999996</v>
      </c>
      <c r="Q134" s="549" t="str">
        <f t="shared" si="57"/>
        <v>LR1 4</v>
      </c>
      <c r="R134" s="550" t="str">
        <f t="shared" si="99"/>
        <v>住宅以外の評価</v>
      </c>
      <c r="S134" s="551">
        <f t="shared" si="104"/>
        <v>1</v>
      </c>
      <c r="T134" s="551">
        <f t="shared" si="105"/>
        <v>1</v>
      </c>
      <c r="U134" s="551">
        <f t="shared" si="106"/>
        <v>1</v>
      </c>
      <c r="V134" s="551">
        <f t="shared" si="107"/>
        <v>1</v>
      </c>
      <c r="W134" s="551">
        <f t="shared" si="108"/>
        <v>1</v>
      </c>
      <c r="X134" s="551">
        <f t="shared" si="109"/>
        <v>1</v>
      </c>
      <c r="Y134" s="551">
        <f t="shared" si="110"/>
        <v>0</v>
      </c>
      <c r="Z134" s="560">
        <f t="shared" si="111"/>
        <v>1</v>
      </c>
      <c r="AA134" s="551">
        <f t="shared" si="112"/>
        <v>1</v>
      </c>
      <c r="AB134" s="551">
        <f t="shared" si="113"/>
        <v>1</v>
      </c>
      <c r="AC134" s="552">
        <f t="shared" si="100"/>
        <v>0</v>
      </c>
      <c r="AD134" s="609">
        <f t="shared" si="101"/>
        <v>0</v>
      </c>
      <c r="AE134" s="609">
        <f t="shared" si="102"/>
        <v>0</v>
      </c>
      <c r="AG134" s="549">
        <v>4.0999999999999996</v>
      </c>
      <c r="AH134" s="553" t="s">
        <v>47</v>
      </c>
      <c r="AI134" s="550" t="s">
        <v>375</v>
      </c>
      <c r="AJ134" s="556">
        <v>1</v>
      </c>
      <c r="AK134" s="556">
        <v>1</v>
      </c>
      <c r="AL134" s="556">
        <v>1</v>
      </c>
      <c r="AM134" s="556">
        <v>1</v>
      </c>
      <c r="AN134" s="556">
        <v>1</v>
      </c>
      <c r="AO134" s="556">
        <v>1</v>
      </c>
      <c r="AP134" s="556"/>
      <c r="AQ134" s="556">
        <v>1</v>
      </c>
      <c r="AR134" s="556">
        <v>1</v>
      </c>
      <c r="AS134" s="556">
        <v>1</v>
      </c>
      <c r="AT134" s="557"/>
      <c r="AU134" s="611"/>
      <c r="AV134" s="611"/>
      <c r="AX134" s="549">
        <v>4.0999999999999996</v>
      </c>
      <c r="AY134" s="553" t="s">
        <v>47</v>
      </c>
      <c r="AZ134" s="550" t="s">
        <v>375</v>
      </c>
      <c r="BA134" s="556">
        <v>1</v>
      </c>
      <c r="BB134" s="556">
        <v>1</v>
      </c>
      <c r="BC134" s="556">
        <v>1</v>
      </c>
      <c r="BD134" s="556">
        <v>1</v>
      </c>
      <c r="BE134" s="556">
        <v>1</v>
      </c>
      <c r="BF134" s="556">
        <v>1</v>
      </c>
      <c r="BG134" s="556"/>
      <c r="BH134" s="556">
        <v>1</v>
      </c>
      <c r="BI134" s="556">
        <v>1</v>
      </c>
      <c r="BJ134" s="556">
        <v>1</v>
      </c>
      <c r="BK134" s="557"/>
      <c r="BL134" s="611"/>
      <c r="BM134" s="611"/>
      <c r="BO134" s="549">
        <v>4.0999999999999996</v>
      </c>
      <c r="BP134" s="553" t="s">
        <v>47</v>
      </c>
      <c r="BQ134" s="550" t="s">
        <v>375</v>
      </c>
      <c r="BR134" s="556">
        <v>1</v>
      </c>
      <c r="BS134" s="556">
        <v>1</v>
      </c>
      <c r="BT134" s="556">
        <v>1</v>
      </c>
      <c r="BU134" s="556">
        <v>1</v>
      </c>
      <c r="BV134" s="556">
        <v>1</v>
      </c>
      <c r="BW134" s="556">
        <v>1</v>
      </c>
      <c r="BX134" s="556"/>
      <c r="BY134" s="556">
        <v>1</v>
      </c>
      <c r="BZ134" s="556">
        <v>1</v>
      </c>
      <c r="CA134" s="556">
        <v>1</v>
      </c>
      <c r="CB134" s="557"/>
      <c r="CC134" s="611"/>
      <c r="CD134" s="611"/>
      <c r="CE134" s="697"/>
      <c r="CF134">
        <f>ROWS($CF$5:CF133)</f>
        <v>129</v>
      </c>
    </row>
    <row r="135" spans="1:84">
      <c r="B135" s="523" t="str">
        <f>P135</f>
        <v>4.1.1</v>
      </c>
      <c r="C135" s="550" t="str">
        <f>R135</f>
        <v>モニタリング</v>
      </c>
      <c r="D135" s="547">
        <f>IF(I$134=0,0,G135/I$134)</f>
        <v>0.5</v>
      </c>
      <c r="E135" s="547">
        <f>IF(J$134=0,0,H135/J$134)</f>
        <v>0</v>
      </c>
      <c r="G135" s="548">
        <f t="shared" si="79"/>
        <v>0.5</v>
      </c>
      <c r="H135" s="548">
        <f t="shared" si="80"/>
        <v>0</v>
      </c>
      <c r="I135" s="548"/>
      <c r="J135" s="548"/>
      <c r="K135" s="548">
        <f>IF(スコア!M140=0,0,1)</f>
        <v>1</v>
      </c>
      <c r="L135" s="548">
        <f>IF(スコア!O140=0,0,1)</f>
        <v>0</v>
      </c>
      <c r="M135" s="548">
        <f t="shared" si="115"/>
        <v>0.5</v>
      </c>
      <c r="N135" s="548">
        <f t="shared" si="116"/>
        <v>0</v>
      </c>
      <c r="P135" s="549" t="str">
        <f t="shared" si="56"/>
        <v>4.1.1</v>
      </c>
      <c r="Q135" s="549" t="str">
        <f t="shared" si="57"/>
        <v>LR1 4.1</v>
      </c>
      <c r="R135" s="550" t="str">
        <f t="shared" ref="R135:AE139" si="117">IF($P$3=1,AZ135,IF($P$3=2,BQ135,AI135))</f>
        <v>モニタリング</v>
      </c>
      <c r="S135" s="551">
        <f>IF($P$3=1,BA135,IF($P$3=2,BR135,AJ135))</f>
        <v>0.5</v>
      </c>
      <c r="T135" s="551">
        <f t="shared" si="117"/>
        <v>0.5</v>
      </c>
      <c r="U135" s="551">
        <f t="shared" si="117"/>
        <v>0.5</v>
      </c>
      <c r="V135" s="551">
        <f t="shared" si="117"/>
        <v>0.5</v>
      </c>
      <c r="W135" s="551">
        <f t="shared" si="117"/>
        <v>0.5</v>
      </c>
      <c r="X135" s="551">
        <f t="shared" si="117"/>
        <v>0.5</v>
      </c>
      <c r="Y135" s="551">
        <f t="shared" si="117"/>
        <v>0</v>
      </c>
      <c r="Z135" s="560">
        <f t="shared" si="117"/>
        <v>0.5</v>
      </c>
      <c r="AA135" s="551">
        <f t="shared" si="117"/>
        <v>0.5</v>
      </c>
      <c r="AB135" s="551">
        <f t="shared" si="117"/>
        <v>0.5</v>
      </c>
      <c r="AC135" s="552">
        <f t="shared" si="117"/>
        <v>0</v>
      </c>
      <c r="AD135" s="609">
        <f t="shared" si="117"/>
        <v>0</v>
      </c>
      <c r="AE135" s="609">
        <f t="shared" si="117"/>
        <v>0</v>
      </c>
      <c r="AG135" s="549" t="s">
        <v>368</v>
      </c>
      <c r="AH135" s="553" t="s">
        <v>372</v>
      </c>
      <c r="AI135" s="550" t="s">
        <v>439</v>
      </c>
      <c r="AJ135" s="556">
        <v>0.5</v>
      </c>
      <c r="AK135" s="556">
        <v>0.5</v>
      </c>
      <c r="AL135" s="556">
        <v>0.5</v>
      </c>
      <c r="AM135" s="556">
        <v>0.5</v>
      </c>
      <c r="AN135" s="556">
        <v>0.5</v>
      </c>
      <c r="AO135" s="556">
        <v>0.5</v>
      </c>
      <c r="AP135" s="556"/>
      <c r="AQ135" s="556">
        <v>0.5</v>
      </c>
      <c r="AR135" s="556">
        <v>0.5</v>
      </c>
      <c r="AS135" s="556">
        <v>0.5</v>
      </c>
      <c r="AT135" s="557"/>
      <c r="AU135" s="611"/>
      <c r="AV135" s="611"/>
      <c r="AX135" s="549" t="s">
        <v>368</v>
      </c>
      <c r="AY135" s="553" t="s">
        <v>372</v>
      </c>
      <c r="AZ135" s="550" t="s">
        <v>439</v>
      </c>
      <c r="BA135" s="556">
        <v>0.5</v>
      </c>
      <c r="BB135" s="556">
        <v>0.5</v>
      </c>
      <c r="BC135" s="556">
        <v>0.5</v>
      </c>
      <c r="BD135" s="556">
        <v>0.5</v>
      </c>
      <c r="BE135" s="556">
        <v>0.5</v>
      </c>
      <c r="BF135" s="556">
        <v>0.5</v>
      </c>
      <c r="BG135" s="556"/>
      <c r="BH135" s="556">
        <v>0.5</v>
      </c>
      <c r="BI135" s="556">
        <v>0.5</v>
      </c>
      <c r="BJ135" s="556">
        <v>0.5</v>
      </c>
      <c r="BK135" s="557"/>
      <c r="BL135" s="611"/>
      <c r="BM135" s="611"/>
      <c r="BO135" s="549" t="s">
        <v>368</v>
      </c>
      <c r="BP135" s="553" t="s">
        <v>372</v>
      </c>
      <c r="BQ135" s="550" t="s">
        <v>439</v>
      </c>
      <c r="BR135" s="556">
        <v>0.5</v>
      </c>
      <c r="BS135" s="556">
        <v>0.5</v>
      </c>
      <c r="BT135" s="556">
        <v>0.5</v>
      </c>
      <c r="BU135" s="556">
        <v>0.5</v>
      </c>
      <c r="BV135" s="556">
        <v>0.5</v>
      </c>
      <c r="BW135" s="556">
        <v>0.5</v>
      </c>
      <c r="BX135" s="556"/>
      <c r="BY135" s="556">
        <v>0.5</v>
      </c>
      <c r="BZ135" s="556">
        <v>0.5</v>
      </c>
      <c r="CA135" s="556">
        <v>0.5</v>
      </c>
      <c r="CB135" s="557"/>
      <c r="CC135" s="611"/>
      <c r="CD135" s="611"/>
      <c r="CE135" s="697"/>
    </row>
    <row r="136" spans="1:84">
      <c r="B136" s="523" t="str">
        <f>P136</f>
        <v>4.1.2</v>
      </c>
      <c r="C136" s="550" t="str">
        <f>R136</f>
        <v>運用管理体制</v>
      </c>
      <c r="D136" s="536">
        <f>IF(I$134&gt;0,G136/I$134,0)</f>
        <v>0.5</v>
      </c>
      <c r="E136" s="536">
        <f>IF(J$134&gt;0,H136/J$134,0)</f>
        <v>0</v>
      </c>
      <c r="G136" s="548">
        <f t="shared" si="79"/>
        <v>0.5</v>
      </c>
      <c r="H136" s="548">
        <f t="shared" si="80"/>
        <v>0</v>
      </c>
      <c r="I136" s="548"/>
      <c r="J136" s="548"/>
      <c r="K136" s="548">
        <f>IF(スコア!M141=0,0,1)</f>
        <v>1</v>
      </c>
      <c r="L136" s="548">
        <f>IF(スコア!O141=0,0,1)</f>
        <v>0</v>
      </c>
      <c r="M136" s="548">
        <f t="shared" si="115"/>
        <v>0.5</v>
      </c>
      <c r="N136" s="548">
        <f t="shared" si="116"/>
        <v>0</v>
      </c>
      <c r="P136" s="549" t="str">
        <f t="shared" si="56"/>
        <v>4.1.2</v>
      </c>
      <c r="Q136" s="549" t="str">
        <f t="shared" si="57"/>
        <v>LR1 4.1</v>
      </c>
      <c r="R136" s="550" t="str">
        <f t="shared" si="117"/>
        <v>運用管理体制</v>
      </c>
      <c r="S136" s="551">
        <f t="shared" si="117"/>
        <v>0.5</v>
      </c>
      <c r="T136" s="551">
        <f t="shared" si="117"/>
        <v>0.5</v>
      </c>
      <c r="U136" s="551">
        <f t="shared" si="117"/>
        <v>0.5</v>
      </c>
      <c r="V136" s="551">
        <f t="shared" si="117"/>
        <v>0.5</v>
      </c>
      <c r="W136" s="551">
        <f t="shared" si="117"/>
        <v>0.5</v>
      </c>
      <c r="X136" s="551">
        <f t="shared" si="117"/>
        <v>0.5</v>
      </c>
      <c r="Y136" s="551">
        <f t="shared" si="117"/>
        <v>0</v>
      </c>
      <c r="Z136" s="560">
        <f t="shared" si="117"/>
        <v>0.5</v>
      </c>
      <c r="AA136" s="551">
        <f t="shared" si="117"/>
        <v>0.5</v>
      </c>
      <c r="AB136" s="551">
        <f t="shared" si="117"/>
        <v>0.5</v>
      </c>
      <c r="AC136" s="552">
        <f t="shared" si="117"/>
        <v>0</v>
      </c>
      <c r="AD136" s="609">
        <f t="shared" si="117"/>
        <v>0</v>
      </c>
      <c r="AE136" s="609">
        <f t="shared" si="117"/>
        <v>0</v>
      </c>
      <c r="AG136" s="549" t="s">
        <v>369</v>
      </c>
      <c r="AH136" s="553" t="s">
        <v>373</v>
      </c>
      <c r="AI136" s="554" t="s">
        <v>296</v>
      </c>
      <c r="AJ136" s="556">
        <v>0.5</v>
      </c>
      <c r="AK136" s="556">
        <v>0.5</v>
      </c>
      <c r="AL136" s="556">
        <v>0.5</v>
      </c>
      <c r="AM136" s="556">
        <v>0.5</v>
      </c>
      <c r="AN136" s="556">
        <v>0.5</v>
      </c>
      <c r="AO136" s="556">
        <v>0.5</v>
      </c>
      <c r="AP136" s="556"/>
      <c r="AQ136" s="556">
        <v>0.5</v>
      </c>
      <c r="AR136" s="556">
        <v>0.5</v>
      </c>
      <c r="AS136" s="556">
        <v>0.5</v>
      </c>
      <c r="AT136" s="557"/>
      <c r="AU136" s="611"/>
      <c r="AV136" s="611"/>
      <c r="AX136" s="549" t="s">
        <v>369</v>
      </c>
      <c r="AY136" s="553" t="s">
        <v>373</v>
      </c>
      <c r="AZ136" s="554" t="s">
        <v>296</v>
      </c>
      <c r="BA136" s="556">
        <v>0.5</v>
      </c>
      <c r="BB136" s="556">
        <v>0.5</v>
      </c>
      <c r="BC136" s="556">
        <v>0.5</v>
      </c>
      <c r="BD136" s="556">
        <v>0.5</v>
      </c>
      <c r="BE136" s="556">
        <v>0.5</v>
      </c>
      <c r="BF136" s="556">
        <v>0.5</v>
      </c>
      <c r="BG136" s="556"/>
      <c r="BH136" s="556">
        <v>0.5</v>
      </c>
      <c r="BI136" s="556">
        <v>0.5</v>
      </c>
      <c r="BJ136" s="556">
        <v>0.5</v>
      </c>
      <c r="BK136" s="557"/>
      <c r="BL136" s="611"/>
      <c r="BM136" s="611"/>
      <c r="BO136" s="549" t="s">
        <v>369</v>
      </c>
      <c r="BP136" s="553" t="s">
        <v>373</v>
      </c>
      <c r="BQ136" s="554" t="s">
        <v>296</v>
      </c>
      <c r="BR136" s="556">
        <v>0.5</v>
      </c>
      <c r="BS136" s="556">
        <v>0.5</v>
      </c>
      <c r="BT136" s="556">
        <v>0.5</v>
      </c>
      <c r="BU136" s="556">
        <v>0.5</v>
      </c>
      <c r="BV136" s="556">
        <v>0.5</v>
      </c>
      <c r="BW136" s="556">
        <v>0.5</v>
      </c>
      <c r="BX136" s="556"/>
      <c r="BY136" s="556">
        <v>0.5</v>
      </c>
      <c r="BZ136" s="556">
        <v>0.5</v>
      </c>
      <c r="CA136" s="556">
        <v>0.5</v>
      </c>
      <c r="CB136" s="557"/>
      <c r="CC136" s="611"/>
      <c r="CD136" s="611"/>
      <c r="CE136" s="697"/>
    </row>
    <row r="137" spans="1:84" s="624" customFormat="1">
      <c r="A137"/>
      <c r="B137" s="523">
        <f>P137</f>
        <v>4.2</v>
      </c>
      <c r="C137" s="550" t="str">
        <f>R137</f>
        <v>住宅の評価</v>
      </c>
      <c r="D137" s="547">
        <f>IF(I$133=0,0,G137/I$133)</f>
        <v>0</v>
      </c>
      <c r="E137" s="547">
        <f>IF(J$133=0,0,H137/J$133)</f>
        <v>0</v>
      </c>
      <c r="F137"/>
      <c r="G137" s="548">
        <f t="shared" ref="G137:H139" si="118">K137*M137</f>
        <v>0</v>
      </c>
      <c r="H137" s="548">
        <f t="shared" si="118"/>
        <v>0</v>
      </c>
      <c r="I137" s="548">
        <f>SUM(G138:G139)</f>
        <v>0</v>
      </c>
      <c r="J137" s="548">
        <f>SUM(H138:H139)</f>
        <v>0</v>
      </c>
      <c r="K137" s="548">
        <f>IF(スコア!M142=0,0,1)</f>
        <v>0</v>
      </c>
      <c r="L137" s="548">
        <f>IF(スコア!O142=0,0,1)</f>
        <v>0</v>
      </c>
      <c r="M137" s="548">
        <f t="shared" si="115"/>
        <v>0</v>
      </c>
      <c r="N137" s="548">
        <f t="shared" si="116"/>
        <v>0</v>
      </c>
      <c r="O137"/>
      <c r="P137" s="549">
        <f t="shared" ref="P137:P180" si="119">IF($P$3=1,AX137,IF($P$3=2,BO137,AG137))</f>
        <v>4.2</v>
      </c>
      <c r="Q137" s="549" t="str">
        <f t="shared" ref="Q137:Q180" si="120">IF($P$3=1,AY137,IF($P$3=2,BP137,AH137))</f>
        <v>LR1 4</v>
      </c>
      <c r="R137" s="550" t="str">
        <f t="shared" si="117"/>
        <v>住宅の評価</v>
      </c>
      <c r="S137" s="551">
        <f t="shared" si="117"/>
        <v>0</v>
      </c>
      <c r="T137" s="551">
        <f t="shared" si="117"/>
        <v>0</v>
      </c>
      <c r="U137" s="551">
        <f t="shared" si="117"/>
        <v>0</v>
      </c>
      <c r="V137" s="551">
        <f t="shared" si="117"/>
        <v>0</v>
      </c>
      <c r="W137" s="551">
        <f t="shared" si="117"/>
        <v>0</v>
      </c>
      <c r="X137" s="551">
        <f t="shared" si="117"/>
        <v>0</v>
      </c>
      <c r="Y137" s="551">
        <f t="shared" si="117"/>
        <v>1</v>
      </c>
      <c r="Z137" s="560">
        <f t="shared" si="117"/>
        <v>0</v>
      </c>
      <c r="AA137" s="551">
        <f t="shared" si="117"/>
        <v>0</v>
      </c>
      <c r="AB137" s="551">
        <f t="shared" si="117"/>
        <v>0</v>
      </c>
      <c r="AC137" s="552">
        <f t="shared" si="117"/>
        <v>0</v>
      </c>
      <c r="AD137" s="609">
        <f t="shared" si="117"/>
        <v>0</v>
      </c>
      <c r="AE137" s="609">
        <f t="shared" si="117"/>
        <v>0</v>
      </c>
      <c r="AF137"/>
      <c r="AG137" s="549">
        <v>4.2</v>
      </c>
      <c r="AH137" s="553" t="s">
        <v>47</v>
      </c>
      <c r="AI137" s="554" t="s">
        <v>376</v>
      </c>
      <c r="AJ137" s="556"/>
      <c r="AK137" s="556"/>
      <c r="AL137" s="556"/>
      <c r="AM137" s="556"/>
      <c r="AN137" s="556"/>
      <c r="AO137" s="556"/>
      <c r="AP137" s="556">
        <v>1</v>
      </c>
      <c r="AQ137" s="563"/>
      <c r="AR137" s="556"/>
      <c r="AS137" s="556"/>
      <c r="AT137" s="557"/>
      <c r="AU137" s="611"/>
      <c r="AV137" s="611"/>
      <c r="AW137"/>
      <c r="AX137" s="549">
        <v>4.2</v>
      </c>
      <c r="AY137" s="553" t="s">
        <v>47</v>
      </c>
      <c r="AZ137" s="554" t="s">
        <v>376</v>
      </c>
      <c r="BA137" s="556"/>
      <c r="BB137" s="556"/>
      <c r="BC137" s="556"/>
      <c r="BD137" s="556"/>
      <c r="BE137" s="556"/>
      <c r="BF137" s="556"/>
      <c r="BG137" s="556">
        <v>1</v>
      </c>
      <c r="BH137" s="563"/>
      <c r="BI137" s="556"/>
      <c r="BJ137" s="556"/>
      <c r="BK137" s="557"/>
      <c r="BL137" s="611"/>
      <c r="BM137" s="611"/>
      <c r="BN137"/>
      <c r="BO137" s="549">
        <v>4.2</v>
      </c>
      <c r="BP137" s="553" t="s">
        <v>47</v>
      </c>
      <c r="BQ137" s="554" t="s">
        <v>376</v>
      </c>
      <c r="BR137" s="556"/>
      <c r="BS137" s="556"/>
      <c r="BT137" s="556"/>
      <c r="BU137" s="556"/>
      <c r="BV137" s="556"/>
      <c r="BW137" s="556"/>
      <c r="BX137" s="556">
        <v>1</v>
      </c>
      <c r="BY137" s="563"/>
      <c r="BZ137" s="556"/>
      <c r="CA137" s="556"/>
      <c r="CB137" s="557"/>
      <c r="CC137" s="611"/>
      <c r="CD137" s="611"/>
      <c r="CE137" s="697"/>
      <c r="CF137"/>
    </row>
    <row r="138" spans="1:84" s="624" customFormat="1">
      <c r="A138"/>
      <c r="B138" s="523" t="str">
        <f>P138</f>
        <v>4.2.1</v>
      </c>
      <c r="C138" s="550" t="str">
        <f>R138</f>
        <v>モニタリング</v>
      </c>
      <c r="D138" s="536">
        <f>IF(I$137&gt;0,G138/I$137,0)</f>
        <v>0</v>
      </c>
      <c r="E138" s="536">
        <f>IF(J$137&gt;0,H138/J$137,0)</f>
        <v>0</v>
      </c>
      <c r="F138"/>
      <c r="G138" s="548">
        <f t="shared" si="118"/>
        <v>0</v>
      </c>
      <c r="H138" s="548">
        <f t="shared" si="118"/>
        <v>0</v>
      </c>
      <c r="I138" s="548"/>
      <c r="J138" s="548"/>
      <c r="K138" s="548">
        <f>IF(スコア!M143=0,0,1)</f>
        <v>1</v>
      </c>
      <c r="L138" s="548">
        <f>IF(スコア!O143=0,0,1)</f>
        <v>0</v>
      </c>
      <c r="M138" s="548">
        <f t="shared" si="115"/>
        <v>0</v>
      </c>
      <c r="N138" s="548">
        <f t="shared" si="116"/>
        <v>0</v>
      </c>
      <c r="O138"/>
      <c r="P138" s="549" t="str">
        <f t="shared" si="119"/>
        <v>4.2.1</v>
      </c>
      <c r="Q138" s="549" t="str">
        <f t="shared" si="120"/>
        <v>LR1 4.2</v>
      </c>
      <c r="R138" s="550" t="str">
        <f t="shared" si="117"/>
        <v>モニタリング</v>
      </c>
      <c r="S138" s="551">
        <f t="shared" si="117"/>
        <v>0</v>
      </c>
      <c r="T138" s="551">
        <f t="shared" si="117"/>
        <v>0</v>
      </c>
      <c r="U138" s="551">
        <f t="shared" si="117"/>
        <v>0</v>
      </c>
      <c r="V138" s="551">
        <f t="shared" si="117"/>
        <v>0</v>
      </c>
      <c r="W138" s="551">
        <f t="shared" si="117"/>
        <v>0</v>
      </c>
      <c r="X138" s="551">
        <f t="shared" si="117"/>
        <v>0</v>
      </c>
      <c r="Y138" s="551">
        <f t="shared" si="117"/>
        <v>0.5</v>
      </c>
      <c r="Z138" s="560">
        <f t="shared" si="117"/>
        <v>0</v>
      </c>
      <c r="AA138" s="551">
        <f t="shared" si="117"/>
        <v>0</v>
      </c>
      <c r="AB138" s="551">
        <f t="shared" si="117"/>
        <v>0</v>
      </c>
      <c r="AC138" s="552">
        <f t="shared" si="117"/>
        <v>0</v>
      </c>
      <c r="AD138" s="609">
        <f t="shared" si="117"/>
        <v>0</v>
      </c>
      <c r="AE138" s="609">
        <f t="shared" si="117"/>
        <v>0</v>
      </c>
      <c r="AF138"/>
      <c r="AG138" s="549" t="s">
        <v>370</v>
      </c>
      <c r="AH138" s="553" t="s">
        <v>374</v>
      </c>
      <c r="AI138" s="554" t="s">
        <v>366</v>
      </c>
      <c r="AJ138" s="556"/>
      <c r="AK138" s="556"/>
      <c r="AL138" s="556"/>
      <c r="AM138" s="556"/>
      <c r="AN138" s="556"/>
      <c r="AO138" s="556"/>
      <c r="AP138" s="556">
        <v>0.5</v>
      </c>
      <c r="AQ138" s="563"/>
      <c r="AR138" s="556"/>
      <c r="AS138" s="556"/>
      <c r="AT138" s="557"/>
      <c r="AU138" s="611"/>
      <c r="AV138" s="611"/>
      <c r="AW138"/>
      <c r="AX138" s="549" t="s">
        <v>370</v>
      </c>
      <c r="AY138" s="553" t="s">
        <v>374</v>
      </c>
      <c r="AZ138" s="554" t="s">
        <v>240</v>
      </c>
      <c r="BA138" s="556"/>
      <c r="BB138" s="556"/>
      <c r="BC138" s="556"/>
      <c r="BD138" s="556"/>
      <c r="BE138" s="556"/>
      <c r="BF138" s="556"/>
      <c r="BG138" s="556">
        <v>0.5</v>
      </c>
      <c r="BH138" s="563"/>
      <c r="BI138" s="556"/>
      <c r="BJ138" s="556"/>
      <c r="BK138" s="557"/>
      <c r="BL138" s="611"/>
      <c r="BM138" s="611"/>
      <c r="BN138"/>
      <c r="BO138" s="549" t="s">
        <v>370</v>
      </c>
      <c r="BP138" s="553" t="s">
        <v>374</v>
      </c>
      <c r="BQ138" s="554" t="s">
        <v>240</v>
      </c>
      <c r="BR138" s="556"/>
      <c r="BS138" s="556"/>
      <c r="BT138" s="556"/>
      <c r="BU138" s="556"/>
      <c r="BV138" s="556"/>
      <c r="BW138" s="556"/>
      <c r="BX138" s="556">
        <v>0.5</v>
      </c>
      <c r="BY138" s="563"/>
      <c r="BZ138" s="556"/>
      <c r="CA138" s="556"/>
      <c r="CB138" s="557"/>
      <c r="CC138" s="611"/>
      <c r="CD138" s="611"/>
      <c r="CE138" s="697"/>
      <c r="CF138"/>
    </row>
    <row r="139" spans="1:84" s="624" customFormat="1">
      <c r="A139"/>
      <c r="B139" s="523" t="str">
        <f>P139</f>
        <v>4.2.2</v>
      </c>
      <c r="C139" s="550" t="str">
        <f>R139</f>
        <v>運用管理体制</v>
      </c>
      <c r="D139" s="536">
        <f>IF(I$137&gt;0,G139/I$137,0)</f>
        <v>0</v>
      </c>
      <c r="E139" s="536">
        <f>IF(J$137&gt;0,H139/J$137,0)</f>
        <v>0</v>
      </c>
      <c r="F139"/>
      <c r="G139" s="548">
        <f t="shared" si="118"/>
        <v>0</v>
      </c>
      <c r="H139" s="548">
        <f t="shared" si="118"/>
        <v>0</v>
      </c>
      <c r="I139" s="548"/>
      <c r="J139" s="548"/>
      <c r="K139" s="548">
        <f>IF(スコア!M144=0,0,1)</f>
        <v>1</v>
      </c>
      <c r="L139" s="548">
        <f>IF(スコア!O144=0,0,1)</f>
        <v>0</v>
      </c>
      <c r="M139" s="548">
        <f t="shared" si="115"/>
        <v>0</v>
      </c>
      <c r="N139" s="548">
        <f t="shared" si="116"/>
        <v>0</v>
      </c>
      <c r="O139"/>
      <c r="P139" s="549" t="str">
        <f t="shared" si="119"/>
        <v>4.2.2</v>
      </c>
      <c r="Q139" s="549" t="str">
        <f t="shared" si="120"/>
        <v>LR1 4.2</v>
      </c>
      <c r="R139" s="550" t="str">
        <f t="shared" si="117"/>
        <v>運用管理体制</v>
      </c>
      <c r="S139" s="551">
        <f t="shared" si="117"/>
        <v>0</v>
      </c>
      <c r="T139" s="551">
        <f t="shared" si="117"/>
        <v>0</v>
      </c>
      <c r="U139" s="551">
        <f t="shared" si="117"/>
        <v>0</v>
      </c>
      <c r="V139" s="551">
        <f t="shared" si="117"/>
        <v>0</v>
      </c>
      <c r="W139" s="551">
        <f t="shared" si="117"/>
        <v>0</v>
      </c>
      <c r="X139" s="551">
        <f t="shared" si="117"/>
        <v>0</v>
      </c>
      <c r="Y139" s="551">
        <f t="shared" si="117"/>
        <v>0.5</v>
      </c>
      <c r="Z139" s="560">
        <f t="shared" si="117"/>
        <v>0</v>
      </c>
      <c r="AA139" s="551">
        <f t="shared" si="117"/>
        <v>0</v>
      </c>
      <c r="AB139" s="551">
        <f t="shared" si="117"/>
        <v>0</v>
      </c>
      <c r="AC139" s="552">
        <f t="shared" si="117"/>
        <v>0</v>
      </c>
      <c r="AD139" s="609">
        <f t="shared" si="117"/>
        <v>0</v>
      </c>
      <c r="AE139" s="609">
        <f t="shared" si="117"/>
        <v>0</v>
      </c>
      <c r="AF139"/>
      <c r="AG139" s="549" t="s">
        <v>371</v>
      </c>
      <c r="AH139" s="553" t="s">
        <v>374</v>
      </c>
      <c r="AI139" s="554" t="s">
        <v>367</v>
      </c>
      <c r="AJ139" s="556"/>
      <c r="AK139" s="556"/>
      <c r="AL139" s="556"/>
      <c r="AM139" s="556"/>
      <c r="AN139" s="556"/>
      <c r="AO139" s="556"/>
      <c r="AP139" s="556">
        <v>0.5</v>
      </c>
      <c r="AQ139" s="563"/>
      <c r="AR139" s="556"/>
      <c r="AS139" s="556"/>
      <c r="AT139" s="557"/>
      <c r="AU139" s="611"/>
      <c r="AV139" s="611"/>
      <c r="AW139"/>
      <c r="AX139" s="549" t="s">
        <v>371</v>
      </c>
      <c r="AY139" s="553" t="s">
        <v>374</v>
      </c>
      <c r="AZ139" s="554" t="s">
        <v>241</v>
      </c>
      <c r="BA139" s="556"/>
      <c r="BB139" s="556"/>
      <c r="BC139" s="556"/>
      <c r="BD139" s="556"/>
      <c r="BE139" s="556"/>
      <c r="BF139" s="556"/>
      <c r="BG139" s="556">
        <v>0.5</v>
      </c>
      <c r="BH139" s="563"/>
      <c r="BI139" s="556"/>
      <c r="BJ139" s="556"/>
      <c r="BK139" s="557"/>
      <c r="BL139" s="611"/>
      <c r="BM139" s="611"/>
      <c r="BN139"/>
      <c r="BO139" s="549" t="s">
        <v>371</v>
      </c>
      <c r="BP139" s="553" t="s">
        <v>374</v>
      </c>
      <c r="BQ139" s="554" t="s">
        <v>241</v>
      </c>
      <c r="BR139" s="556"/>
      <c r="BS139" s="556"/>
      <c r="BT139" s="556"/>
      <c r="BU139" s="556"/>
      <c r="BV139" s="556"/>
      <c r="BW139" s="556"/>
      <c r="BX139" s="556">
        <v>0.5</v>
      </c>
      <c r="BY139" s="563"/>
      <c r="BZ139" s="556"/>
      <c r="CA139" s="556"/>
      <c r="CB139" s="557"/>
      <c r="CC139" s="611"/>
      <c r="CD139" s="611"/>
      <c r="CE139" s="697"/>
      <c r="CF139"/>
    </row>
    <row r="140" spans="1:84" s="452" customFormat="1">
      <c r="A140"/>
      <c r="B140" s="523" t="str">
        <f t="shared" si="96"/>
        <v>LR2</v>
      </c>
      <c r="C140" s="527" t="str">
        <f t="shared" si="78"/>
        <v>資源・マテリアル</v>
      </c>
      <c r="D140" s="619">
        <f>IF(I$116=0,0,G140/I$116)</f>
        <v>0.3</v>
      </c>
      <c r="E140" s="526">
        <f>IF(J$116=0,0,H140/J$116)</f>
        <v>0</v>
      </c>
      <c r="F140"/>
      <c r="G140" s="526">
        <f t="shared" si="79"/>
        <v>0.3</v>
      </c>
      <c r="H140" s="526">
        <f t="shared" si="80"/>
        <v>0</v>
      </c>
      <c r="I140" s="526">
        <f>G141+G146+G153</f>
        <v>1</v>
      </c>
      <c r="J140" s="526">
        <f>H141+H146+H153</f>
        <v>0</v>
      </c>
      <c r="K140" s="526">
        <f>IF(スコア!Q145=0,0,1)</f>
        <v>1</v>
      </c>
      <c r="L140" s="526">
        <f>IF(スコア!O145=0,0,1)</f>
        <v>0</v>
      </c>
      <c r="M140" s="526">
        <f t="shared" si="81"/>
        <v>0.3</v>
      </c>
      <c r="N140" s="526">
        <f t="shared" si="98"/>
        <v>0</v>
      </c>
      <c r="O140"/>
      <c r="P140" s="625" t="str">
        <f t="shared" si="119"/>
        <v>LR2</v>
      </c>
      <c r="Q140" s="625" t="str">
        <f t="shared" si="120"/>
        <v>LR</v>
      </c>
      <c r="R140" s="527" t="str">
        <f t="shared" si="99"/>
        <v>資源・マテリアル</v>
      </c>
      <c r="S140" s="528">
        <f t="shared" si="104"/>
        <v>0.3</v>
      </c>
      <c r="T140" s="528">
        <f t="shared" si="105"/>
        <v>0.3</v>
      </c>
      <c r="U140" s="528">
        <f t="shared" si="106"/>
        <v>0.3</v>
      </c>
      <c r="V140" s="528">
        <f t="shared" si="107"/>
        <v>0.3</v>
      </c>
      <c r="W140" s="528">
        <f t="shared" si="108"/>
        <v>0.3</v>
      </c>
      <c r="X140" s="528">
        <f t="shared" si="109"/>
        <v>0.3</v>
      </c>
      <c r="Y140" s="528">
        <f t="shared" si="110"/>
        <v>0.3</v>
      </c>
      <c r="Z140" s="626">
        <f t="shared" si="111"/>
        <v>0.3</v>
      </c>
      <c r="AA140" s="528">
        <f t="shared" si="112"/>
        <v>0.3</v>
      </c>
      <c r="AB140" s="528">
        <f t="shared" si="113"/>
        <v>0.3</v>
      </c>
      <c r="AC140" s="627">
        <f t="shared" si="100"/>
        <v>0</v>
      </c>
      <c r="AD140" s="628">
        <f t="shared" si="101"/>
        <v>0</v>
      </c>
      <c r="AE140" s="628">
        <f t="shared" si="102"/>
        <v>0</v>
      </c>
      <c r="AF140"/>
      <c r="AG140" s="625" t="s">
        <v>440</v>
      </c>
      <c r="AH140" s="629" t="s">
        <v>348</v>
      </c>
      <c r="AI140" s="527" t="s">
        <v>441</v>
      </c>
      <c r="AJ140" s="531">
        <v>0.3</v>
      </c>
      <c r="AK140" s="531">
        <v>0.3</v>
      </c>
      <c r="AL140" s="531">
        <v>0.3</v>
      </c>
      <c r="AM140" s="531">
        <v>0.3</v>
      </c>
      <c r="AN140" s="531">
        <v>0.3</v>
      </c>
      <c r="AO140" s="531">
        <v>0.3</v>
      </c>
      <c r="AP140" s="531">
        <v>0.3</v>
      </c>
      <c r="AQ140" s="630">
        <v>0.3</v>
      </c>
      <c r="AR140" s="531">
        <v>0.3</v>
      </c>
      <c r="AS140" s="531">
        <v>0.3</v>
      </c>
      <c r="AT140" s="631"/>
      <c r="AU140" s="632"/>
      <c r="AV140" s="632"/>
      <c r="AW140"/>
      <c r="AX140" s="625" t="s">
        <v>440</v>
      </c>
      <c r="AY140" s="629" t="s">
        <v>348</v>
      </c>
      <c r="AZ140" s="527" t="s">
        <v>441</v>
      </c>
      <c r="BA140" s="531">
        <v>0.3</v>
      </c>
      <c r="BB140" s="531">
        <v>0.3</v>
      </c>
      <c r="BC140" s="531">
        <v>0.3</v>
      </c>
      <c r="BD140" s="531">
        <v>0.3</v>
      </c>
      <c r="BE140" s="531">
        <v>0.3</v>
      </c>
      <c r="BF140" s="531">
        <v>0.3</v>
      </c>
      <c r="BG140" s="531">
        <v>0.3</v>
      </c>
      <c r="BH140" s="630">
        <v>0.3</v>
      </c>
      <c r="BI140" s="531">
        <v>0.3</v>
      </c>
      <c r="BJ140" s="531">
        <v>0.3</v>
      </c>
      <c r="BK140" s="631"/>
      <c r="BL140" s="632"/>
      <c r="BM140" s="632"/>
      <c r="BN140"/>
      <c r="BO140" s="625" t="s">
        <v>440</v>
      </c>
      <c r="BP140" s="629" t="s">
        <v>348</v>
      </c>
      <c r="BQ140" s="527" t="s">
        <v>441</v>
      </c>
      <c r="BR140" s="531">
        <v>0.3</v>
      </c>
      <c r="BS140" s="531">
        <v>0.3</v>
      </c>
      <c r="BT140" s="531">
        <v>0.3</v>
      </c>
      <c r="BU140" s="531">
        <v>0.3</v>
      </c>
      <c r="BV140" s="531">
        <v>0.3</v>
      </c>
      <c r="BW140" s="531">
        <v>0.3</v>
      </c>
      <c r="BX140" s="531">
        <v>0.3</v>
      </c>
      <c r="BY140" s="630">
        <v>0.3</v>
      </c>
      <c r="BZ140" s="531">
        <v>0.3</v>
      </c>
      <c r="CA140" s="531">
        <v>0.3</v>
      </c>
      <c r="CB140" s="631"/>
      <c r="CC140" s="632"/>
      <c r="CD140" s="632"/>
      <c r="CE140" s="698"/>
      <c r="CF140"/>
    </row>
    <row r="141" spans="1:84" s="452" customFormat="1">
      <c r="A141"/>
      <c r="B141" s="523">
        <f t="shared" si="96"/>
        <v>1</v>
      </c>
      <c r="C141" s="538" t="str">
        <f t="shared" ref="C141:C172" si="121">R141</f>
        <v>水資源保護</v>
      </c>
      <c r="D141" s="534">
        <f>IF(I$140=0,0,G141/I$140)</f>
        <v>0.2</v>
      </c>
      <c r="E141" s="535">
        <f>IF(J$140=0,0,H141/J$140)</f>
        <v>0</v>
      </c>
      <c r="F141"/>
      <c r="G141" s="535">
        <f t="shared" ref="G141:G172" si="122">K141*M141</f>
        <v>0.2</v>
      </c>
      <c r="H141" s="535">
        <f t="shared" ref="H141:H172" si="123">L141*N141</f>
        <v>0</v>
      </c>
      <c r="I141" s="535">
        <f>G142+G143</f>
        <v>1</v>
      </c>
      <c r="J141" s="535">
        <f>H142+H143</f>
        <v>0</v>
      </c>
      <c r="K141" s="535">
        <f>IF(スコア!M146=0,0,1)</f>
        <v>1</v>
      </c>
      <c r="L141" s="535">
        <f>IF(スコア!O146=0,0,1)</f>
        <v>0</v>
      </c>
      <c r="M141" s="535">
        <f t="shared" ref="M141:M172" si="124">SUMPRODUCT($S$7:$AB$7,S141:AB141)</f>
        <v>0.2</v>
      </c>
      <c r="N141" s="535">
        <f t="shared" si="98"/>
        <v>0</v>
      </c>
      <c r="O141"/>
      <c r="P141" s="620">
        <f t="shared" si="119"/>
        <v>1</v>
      </c>
      <c r="Q141" s="537" t="str">
        <f t="shared" si="120"/>
        <v>LR2</v>
      </c>
      <c r="R141" s="538" t="str">
        <f t="shared" si="99"/>
        <v>水資源保護</v>
      </c>
      <c r="S141" s="539">
        <f t="shared" si="104"/>
        <v>0.2</v>
      </c>
      <c r="T141" s="539">
        <f t="shared" si="105"/>
        <v>0.2</v>
      </c>
      <c r="U141" s="539">
        <f t="shared" si="106"/>
        <v>0.2</v>
      </c>
      <c r="V141" s="539">
        <f t="shared" si="107"/>
        <v>0.2</v>
      </c>
      <c r="W141" s="539">
        <f t="shared" si="108"/>
        <v>0.2</v>
      </c>
      <c r="X141" s="539">
        <f t="shared" si="109"/>
        <v>0.2</v>
      </c>
      <c r="Y141" s="539">
        <f t="shared" si="110"/>
        <v>0.2</v>
      </c>
      <c r="Z141" s="603">
        <f t="shared" si="111"/>
        <v>0.2</v>
      </c>
      <c r="AA141" s="539">
        <f t="shared" si="112"/>
        <v>0.2</v>
      </c>
      <c r="AB141" s="539">
        <f t="shared" si="113"/>
        <v>0.2</v>
      </c>
      <c r="AC141" s="633">
        <f t="shared" si="100"/>
        <v>0</v>
      </c>
      <c r="AD141" s="634">
        <f t="shared" si="101"/>
        <v>0</v>
      </c>
      <c r="AE141" s="634">
        <f t="shared" si="102"/>
        <v>0</v>
      </c>
      <c r="AF141"/>
      <c r="AG141" s="620">
        <v>1</v>
      </c>
      <c r="AH141" s="542" t="s">
        <v>364</v>
      </c>
      <c r="AI141" s="538" t="s">
        <v>297</v>
      </c>
      <c r="AJ141" s="543">
        <v>0.2</v>
      </c>
      <c r="AK141" s="543">
        <v>0.2</v>
      </c>
      <c r="AL141" s="543">
        <v>0.2</v>
      </c>
      <c r="AM141" s="543">
        <v>0.2</v>
      </c>
      <c r="AN141" s="543">
        <v>0.2</v>
      </c>
      <c r="AO141" s="543">
        <v>0.2</v>
      </c>
      <c r="AP141" s="543">
        <v>0.2</v>
      </c>
      <c r="AQ141" s="604">
        <v>0.2</v>
      </c>
      <c r="AR141" s="543">
        <v>0.2</v>
      </c>
      <c r="AS141" s="543">
        <v>0.2</v>
      </c>
      <c r="AT141" s="635"/>
      <c r="AU141" s="636"/>
      <c r="AV141" s="636"/>
      <c r="AW141"/>
      <c r="AX141" s="620">
        <v>1</v>
      </c>
      <c r="AY141" s="542" t="s">
        <v>364</v>
      </c>
      <c r="AZ141" s="538" t="s">
        <v>297</v>
      </c>
      <c r="BA141" s="543">
        <v>0.2</v>
      </c>
      <c r="BB141" s="543">
        <v>0.2</v>
      </c>
      <c r="BC141" s="543">
        <v>0.2</v>
      </c>
      <c r="BD141" s="543">
        <v>0.2</v>
      </c>
      <c r="BE141" s="543">
        <v>0.2</v>
      </c>
      <c r="BF141" s="543">
        <v>0.2</v>
      </c>
      <c r="BG141" s="543">
        <v>0.2</v>
      </c>
      <c r="BH141" s="604">
        <v>0.2</v>
      </c>
      <c r="BI141" s="543">
        <v>0.2</v>
      </c>
      <c r="BJ141" s="543">
        <v>0.2</v>
      </c>
      <c r="BK141" s="635"/>
      <c r="BL141" s="636"/>
      <c r="BM141" s="636"/>
      <c r="BN141"/>
      <c r="BO141" s="620">
        <v>1</v>
      </c>
      <c r="BP141" s="542" t="s">
        <v>364</v>
      </c>
      <c r="BQ141" s="538" t="s">
        <v>297</v>
      </c>
      <c r="BR141" s="543">
        <v>0.2</v>
      </c>
      <c r="BS141" s="543">
        <v>0.2</v>
      </c>
      <c r="BT141" s="543">
        <v>0.2</v>
      </c>
      <c r="BU141" s="543">
        <v>0.2</v>
      </c>
      <c r="BV141" s="543">
        <v>0.2</v>
      </c>
      <c r="BW141" s="543">
        <v>0.2</v>
      </c>
      <c r="BX141" s="543">
        <v>0.2</v>
      </c>
      <c r="BY141" s="604">
        <v>0.2</v>
      </c>
      <c r="BZ141" s="543">
        <v>0.2</v>
      </c>
      <c r="CA141" s="543">
        <v>0.2</v>
      </c>
      <c r="CB141" s="635"/>
      <c r="CC141" s="636"/>
      <c r="CD141" s="636"/>
      <c r="CE141" s="698"/>
      <c r="CF141"/>
    </row>
    <row r="142" spans="1:84">
      <c r="B142" s="523">
        <f t="shared" si="96"/>
        <v>1.1000000000000001</v>
      </c>
      <c r="C142" s="546" t="str">
        <f t="shared" si="121"/>
        <v>節水</v>
      </c>
      <c r="D142" s="547">
        <f>IF(I$141=0,0,G142/I$141)</f>
        <v>0.4</v>
      </c>
      <c r="E142" s="548">
        <f>IF(J$141=0,0,H142/J$141)</f>
        <v>0</v>
      </c>
      <c r="G142" s="548">
        <f t="shared" si="122"/>
        <v>0.4</v>
      </c>
      <c r="H142" s="548">
        <f t="shared" si="123"/>
        <v>0</v>
      </c>
      <c r="I142" s="548"/>
      <c r="J142" s="548"/>
      <c r="K142" s="548">
        <f>IF(スコア!M147=0,0,1)</f>
        <v>1</v>
      </c>
      <c r="L142" s="548">
        <f>IF(スコア!O147=0,0,1)</f>
        <v>0</v>
      </c>
      <c r="M142" s="548">
        <f t="shared" si="124"/>
        <v>0.4</v>
      </c>
      <c r="N142" s="548">
        <f t="shared" si="98"/>
        <v>0</v>
      </c>
      <c r="P142" s="549">
        <f t="shared" si="119"/>
        <v>1.1000000000000001</v>
      </c>
      <c r="Q142" s="549" t="str">
        <f t="shared" si="120"/>
        <v>LR2 1</v>
      </c>
      <c r="R142" s="550" t="str">
        <f t="shared" si="99"/>
        <v>節水</v>
      </c>
      <c r="S142" s="551">
        <f t="shared" si="104"/>
        <v>0.4</v>
      </c>
      <c r="T142" s="551">
        <f t="shared" si="105"/>
        <v>0.4</v>
      </c>
      <c r="U142" s="551">
        <f t="shared" si="106"/>
        <v>0.4</v>
      </c>
      <c r="V142" s="551">
        <f t="shared" si="107"/>
        <v>0.4</v>
      </c>
      <c r="W142" s="551">
        <f t="shared" si="108"/>
        <v>0.4</v>
      </c>
      <c r="X142" s="551">
        <f t="shared" si="109"/>
        <v>0.4</v>
      </c>
      <c r="Y142" s="551">
        <f t="shared" si="110"/>
        <v>0.4</v>
      </c>
      <c r="Z142" s="560">
        <f t="shared" si="111"/>
        <v>0.4</v>
      </c>
      <c r="AA142" s="551">
        <f t="shared" si="112"/>
        <v>0.4</v>
      </c>
      <c r="AB142" s="551">
        <f t="shared" si="113"/>
        <v>0.4</v>
      </c>
      <c r="AC142" s="637">
        <f t="shared" si="100"/>
        <v>0</v>
      </c>
      <c r="AD142" s="570">
        <f t="shared" si="101"/>
        <v>0</v>
      </c>
      <c r="AE142" s="570">
        <f t="shared" si="102"/>
        <v>0</v>
      </c>
      <c r="AG142" s="549">
        <v>1.1000000000000001</v>
      </c>
      <c r="AH142" s="553" t="s">
        <v>48</v>
      </c>
      <c r="AI142" s="554" t="s">
        <v>298</v>
      </c>
      <c r="AJ142" s="556">
        <v>0.4</v>
      </c>
      <c r="AK142" s="556">
        <v>0.4</v>
      </c>
      <c r="AL142" s="556">
        <v>0.4</v>
      </c>
      <c r="AM142" s="556">
        <v>0.4</v>
      </c>
      <c r="AN142" s="556">
        <v>0.4</v>
      </c>
      <c r="AO142" s="556">
        <v>0.4</v>
      </c>
      <c r="AP142" s="556">
        <v>0.4</v>
      </c>
      <c r="AQ142" s="563">
        <v>0.4</v>
      </c>
      <c r="AR142" s="556">
        <v>0.4</v>
      </c>
      <c r="AS142" s="556">
        <v>0.4</v>
      </c>
      <c r="AT142" s="638"/>
      <c r="AU142" s="572"/>
      <c r="AV142" s="572"/>
      <c r="AX142" s="549">
        <v>1.1000000000000001</v>
      </c>
      <c r="AY142" s="553" t="s">
        <v>48</v>
      </c>
      <c r="AZ142" s="554" t="s">
        <v>298</v>
      </c>
      <c r="BA142" s="556">
        <v>0.4</v>
      </c>
      <c r="BB142" s="556">
        <v>0.4</v>
      </c>
      <c r="BC142" s="556">
        <v>0.4</v>
      </c>
      <c r="BD142" s="556">
        <v>0.4</v>
      </c>
      <c r="BE142" s="556">
        <v>0.4</v>
      </c>
      <c r="BF142" s="556">
        <v>0.4</v>
      </c>
      <c r="BG142" s="556">
        <v>0.4</v>
      </c>
      <c r="BH142" s="563">
        <v>0.4</v>
      </c>
      <c r="BI142" s="556">
        <v>0.4</v>
      </c>
      <c r="BJ142" s="556">
        <v>0.4</v>
      </c>
      <c r="BK142" s="638"/>
      <c r="BL142" s="572"/>
      <c r="BM142" s="572"/>
      <c r="BO142" s="549">
        <v>1.1000000000000001</v>
      </c>
      <c r="BP142" s="553" t="s">
        <v>48</v>
      </c>
      <c r="BQ142" s="554" t="s">
        <v>298</v>
      </c>
      <c r="BR142" s="556">
        <v>0.4</v>
      </c>
      <c r="BS142" s="556">
        <v>0.4</v>
      </c>
      <c r="BT142" s="556">
        <v>0.4</v>
      </c>
      <c r="BU142" s="556">
        <v>0.4</v>
      </c>
      <c r="BV142" s="556">
        <v>0.4</v>
      </c>
      <c r="BW142" s="556">
        <v>0.4</v>
      </c>
      <c r="BX142" s="556">
        <v>0.4</v>
      </c>
      <c r="BY142" s="563">
        <v>0.4</v>
      </c>
      <c r="BZ142" s="556">
        <v>0.4</v>
      </c>
      <c r="CA142" s="556">
        <v>0.4</v>
      </c>
      <c r="CB142" s="638"/>
      <c r="CC142" s="572"/>
      <c r="CD142" s="572"/>
      <c r="CE142" s="688"/>
    </row>
    <row r="143" spans="1:84">
      <c r="B143" s="523">
        <f t="shared" ref="B143:B174" si="125">P143</f>
        <v>1.2</v>
      </c>
      <c r="C143" s="550" t="str">
        <f t="shared" si="121"/>
        <v>雨水利用・雑排水再利用</v>
      </c>
      <c r="D143" s="547">
        <f>IF(I$141=0,0,G143/I$141)</f>
        <v>0.6</v>
      </c>
      <c r="E143" s="548">
        <f>IF(J$141=0,0,H143/J$141)</f>
        <v>0</v>
      </c>
      <c r="G143" s="548">
        <f>K143*M143</f>
        <v>0.6</v>
      </c>
      <c r="H143" s="548">
        <f t="shared" si="123"/>
        <v>0</v>
      </c>
      <c r="I143" s="548">
        <f>SUM(G144:G145)</f>
        <v>1</v>
      </c>
      <c r="J143" s="548">
        <f>SUM(H144:H145)</f>
        <v>0</v>
      </c>
      <c r="K143" s="548">
        <f>IF(スコア!M148=0,0,1)</f>
        <v>1</v>
      </c>
      <c r="L143" s="548">
        <f>IF(スコア!O148=0,0,1)</f>
        <v>0</v>
      </c>
      <c r="M143" s="548">
        <f>SUMPRODUCT($S$7:$AB$7,S143:AB143)</f>
        <v>0.6</v>
      </c>
      <c r="N143" s="548">
        <f t="shared" si="98"/>
        <v>0</v>
      </c>
      <c r="P143" s="622">
        <f t="shared" si="119"/>
        <v>1.2</v>
      </c>
      <c r="Q143" s="549" t="str">
        <f t="shared" si="120"/>
        <v>LR2 1</v>
      </c>
      <c r="R143" s="550" t="str">
        <f t="shared" si="99"/>
        <v>雨水利用・雑排水再利用</v>
      </c>
      <c r="S143" s="551">
        <f t="shared" si="104"/>
        <v>0.6</v>
      </c>
      <c r="T143" s="551">
        <f t="shared" si="105"/>
        <v>0.6</v>
      </c>
      <c r="U143" s="551">
        <f t="shared" si="106"/>
        <v>0.6</v>
      </c>
      <c r="V143" s="551">
        <f t="shared" si="107"/>
        <v>0.6</v>
      </c>
      <c r="W143" s="551">
        <f t="shared" si="108"/>
        <v>0.6</v>
      </c>
      <c r="X143" s="551">
        <f t="shared" si="109"/>
        <v>0.6</v>
      </c>
      <c r="Y143" s="551">
        <f t="shared" si="110"/>
        <v>0.6</v>
      </c>
      <c r="Z143" s="560">
        <f t="shared" si="111"/>
        <v>0.6</v>
      </c>
      <c r="AA143" s="551">
        <f t="shared" si="112"/>
        <v>0.6</v>
      </c>
      <c r="AB143" s="551">
        <f t="shared" si="113"/>
        <v>0.6</v>
      </c>
      <c r="AC143" s="637">
        <f t="shared" si="100"/>
        <v>0</v>
      </c>
      <c r="AD143" s="570">
        <f t="shared" si="101"/>
        <v>0</v>
      </c>
      <c r="AE143" s="570">
        <f t="shared" si="102"/>
        <v>0</v>
      </c>
      <c r="AG143" s="622">
        <v>1.2</v>
      </c>
      <c r="AH143" s="553" t="s">
        <v>48</v>
      </c>
      <c r="AI143" s="550" t="s">
        <v>49</v>
      </c>
      <c r="AJ143" s="556">
        <v>0.6</v>
      </c>
      <c r="AK143" s="556">
        <v>0.6</v>
      </c>
      <c r="AL143" s="556">
        <v>0.6</v>
      </c>
      <c r="AM143" s="556">
        <v>0.6</v>
      </c>
      <c r="AN143" s="556">
        <v>0.6</v>
      </c>
      <c r="AO143" s="556">
        <v>0.6</v>
      </c>
      <c r="AP143" s="556">
        <v>0.6</v>
      </c>
      <c r="AQ143" s="563">
        <v>0.6</v>
      </c>
      <c r="AR143" s="556">
        <v>0.6</v>
      </c>
      <c r="AS143" s="556">
        <v>0.6</v>
      </c>
      <c r="AT143" s="638"/>
      <c r="AU143" s="572"/>
      <c r="AV143" s="572"/>
      <c r="AX143" s="622">
        <v>1.2</v>
      </c>
      <c r="AY143" s="553" t="s">
        <v>48</v>
      </c>
      <c r="AZ143" s="550" t="s">
        <v>49</v>
      </c>
      <c r="BA143" s="556">
        <v>0.6</v>
      </c>
      <c r="BB143" s="556">
        <v>0.6</v>
      </c>
      <c r="BC143" s="556">
        <v>0.6</v>
      </c>
      <c r="BD143" s="556">
        <v>0.6</v>
      </c>
      <c r="BE143" s="556">
        <v>0.6</v>
      </c>
      <c r="BF143" s="556">
        <v>0.6</v>
      </c>
      <c r="BG143" s="556">
        <v>0.6</v>
      </c>
      <c r="BH143" s="563">
        <v>0.6</v>
      </c>
      <c r="BI143" s="556">
        <v>0.6</v>
      </c>
      <c r="BJ143" s="556">
        <v>0.6</v>
      </c>
      <c r="BK143" s="638"/>
      <c r="BL143" s="572"/>
      <c r="BM143" s="572"/>
      <c r="BO143" s="622">
        <v>1.2</v>
      </c>
      <c r="BP143" s="553" t="s">
        <v>48</v>
      </c>
      <c r="BQ143" s="550" t="s">
        <v>49</v>
      </c>
      <c r="BR143" s="556">
        <v>0.6</v>
      </c>
      <c r="BS143" s="556">
        <v>0.6</v>
      </c>
      <c r="BT143" s="556">
        <v>0.6</v>
      </c>
      <c r="BU143" s="556">
        <v>0.6</v>
      </c>
      <c r="BV143" s="556">
        <v>0.6</v>
      </c>
      <c r="BW143" s="556">
        <v>0.6</v>
      </c>
      <c r="BX143" s="556">
        <v>0.6</v>
      </c>
      <c r="BY143" s="563">
        <v>0.6</v>
      </c>
      <c r="BZ143" s="556">
        <v>0.6</v>
      </c>
      <c r="CA143" s="556">
        <v>0.6</v>
      </c>
      <c r="CB143" s="638"/>
      <c r="CC143" s="572"/>
      <c r="CD143" s="572"/>
      <c r="CE143" s="688"/>
    </row>
    <row r="144" spans="1:84">
      <c r="B144" s="523" t="str">
        <f t="shared" si="125"/>
        <v>1.2.1</v>
      </c>
      <c r="C144" s="546" t="str">
        <f t="shared" si="121"/>
        <v>雨水利用システム導入の有無</v>
      </c>
      <c r="D144" s="536">
        <f>IF(I$143&gt;0,G144/I$143,0)</f>
        <v>0.7</v>
      </c>
      <c r="E144" s="548">
        <f>IF(J$143&gt;0,H144/J$143,0)</f>
        <v>0</v>
      </c>
      <c r="G144" s="548">
        <f t="shared" si="122"/>
        <v>0.7</v>
      </c>
      <c r="H144" s="548">
        <f t="shared" si="123"/>
        <v>0</v>
      </c>
      <c r="I144" s="548"/>
      <c r="J144" s="548"/>
      <c r="K144" s="548">
        <f>IF(スコア!M149=0,0,1)</f>
        <v>1</v>
      </c>
      <c r="L144" s="548">
        <f>IF(スコア!O149=0,0,1)</f>
        <v>0</v>
      </c>
      <c r="M144" s="548">
        <f>SUMPRODUCT($S$7:$AB$7,S144:AB144)</f>
        <v>0.7</v>
      </c>
      <c r="N144" s="548">
        <f t="shared" si="98"/>
        <v>0</v>
      </c>
      <c r="P144" s="549" t="str">
        <f t="shared" si="119"/>
        <v>1.2.1</v>
      </c>
      <c r="Q144" s="549" t="str">
        <f t="shared" si="120"/>
        <v>LR2 1.2</v>
      </c>
      <c r="R144" s="550" t="str">
        <f t="shared" si="99"/>
        <v>雨水利用システム導入の有無</v>
      </c>
      <c r="S144" s="551">
        <f t="shared" si="104"/>
        <v>0.7</v>
      </c>
      <c r="T144" s="551">
        <f t="shared" si="105"/>
        <v>0.7</v>
      </c>
      <c r="U144" s="551">
        <f t="shared" si="106"/>
        <v>0.7</v>
      </c>
      <c r="V144" s="551">
        <f t="shared" si="107"/>
        <v>0.7</v>
      </c>
      <c r="W144" s="551">
        <f t="shared" si="108"/>
        <v>0.7</v>
      </c>
      <c r="X144" s="551">
        <f t="shared" si="109"/>
        <v>0.7</v>
      </c>
      <c r="Y144" s="551">
        <f t="shared" si="110"/>
        <v>0.7</v>
      </c>
      <c r="Z144" s="560">
        <f t="shared" si="111"/>
        <v>0.7</v>
      </c>
      <c r="AA144" s="551">
        <f t="shared" si="112"/>
        <v>0.7</v>
      </c>
      <c r="AB144" s="551">
        <f t="shared" si="113"/>
        <v>0.7</v>
      </c>
      <c r="AC144" s="637">
        <f t="shared" si="100"/>
        <v>0</v>
      </c>
      <c r="AD144" s="570">
        <f t="shared" si="101"/>
        <v>0</v>
      </c>
      <c r="AE144" s="570">
        <f t="shared" si="102"/>
        <v>0</v>
      </c>
      <c r="AG144" s="549" t="s">
        <v>691</v>
      </c>
      <c r="AH144" s="553" t="s">
        <v>50</v>
      </c>
      <c r="AI144" s="554" t="s">
        <v>692</v>
      </c>
      <c r="AJ144" s="556">
        <v>0.7</v>
      </c>
      <c r="AK144" s="556">
        <v>0.7</v>
      </c>
      <c r="AL144" s="556">
        <v>0.7</v>
      </c>
      <c r="AM144" s="556">
        <v>0.7</v>
      </c>
      <c r="AN144" s="556">
        <v>0.7</v>
      </c>
      <c r="AO144" s="556">
        <v>0.7</v>
      </c>
      <c r="AP144" s="556">
        <v>0.7</v>
      </c>
      <c r="AQ144" s="563">
        <v>0.7</v>
      </c>
      <c r="AR144" s="556">
        <v>0.7</v>
      </c>
      <c r="AS144" s="556">
        <v>0.7</v>
      </c>
      <c r="AT144" s="638"/>
      <c r="AU144" s="572"/>
      <c r="AV144" s="572"/>
      <c r="AX144" s="549" t="s">
        <v>691</v>
      </c>
      <c r="AY144" s="553" t="s">
        <v>50</v>
      </c>
      <c r="AZ144" s="554" t="s">
        <v>692</v>
      </c>
      <c r="BA144" s="556">
        <v>0.7</v>
      </c>
      <c r="BB144" s="556">
        <v>0.7</v>
      </c>
      <c r="BC144" s="556">
        <v>0.7</v>
      </c>
      <c r="BD144" s="556">
        <v>0.7</v>
      </c>
      <c r="BE144" s="556">
        <v>0.7</v>
      </c>
      <c r="BF144" s="556">
        <v>0.7</v>
      </c>
      <c r="BG144" s="556">
        <v>0.7</v>
      </c>
      <c r="BH144" s="563">
        <v>0.7</v>
      </c>
      <c r="BI144" s="556">
        <v>0.7</v>
      </c>
      <c r="BJ144" s="556">
        <v>0.7</v>
      </c>
      <c r="BK144" s="638"/>
      <c r="BL144" s="572"/>
      <c r="BM144" s="572"/>
      <c r="BO144" s="549" t="s">
        <v>691</v>
      </c>
      <c r="BP144" s="553" t="s">
        <v>50</v>
      </c>
      <c r="BQ144" s="554" t="s">
        <v>692</v>
      </c>
      <c r="BR144" s="556">
        <v>0.7</v>
      </c>
      <c r="BS144" s="556">
        <v>0.7</v>
      </c>
      <c r="BT144" s="556">
        <v>0.7</v>
      </c>
      <c r="BU144" s="556">
        <v>0.7</v>
      </c>
      <c r="BV144" s="556">
        <v>0.7</v>
      </c>
      <c r="BW144" s="556">
        <v>0.7</v>
      </c>
      <c r="BX144" s="556">
        <v>0.7</v>
      </c>
      <c r="BY144" s="563">
        <v>0.7</v>
      </c>
      <c r="BZ144" s="556">
        <v>0.7</v>
      </c>
      <c r="CA144" s="556">
        <v>0.7</v>
      </c>
      <c r="CB144" s="638"/>
      <c r="CC144" s="572"/>
      <c r="CD144" s="572"/>
      <c r="CE144" s="688"/>
    </row>
    <row r="145" spans="1:84">
      <c r="B145" s="523" t="str">
        <f t="shared" si="125"/>
        <v>1.2.2</v>
      </c>
      <c r="C145" s="546" t="str">
        <f t="shared" si="121"/>
        <v>雑排水等再利用システム導入の有無</v>
      </c>
      <c r="D145" s="536">
        <f>IF(I$143&gt;0,G145/I$143,0)</f>
        <v>0.3</v>
      </c>
      <c r="E145" s="548">
        <f>IF(J$143&gt;0,H145/J$143,0)</f>
        <v>0</v>
      </c>
      <c r="G145" s="548">
        <f t="shared" si="122"/>
        <v>0.3</v>
      </c>
      <c r="H145" s="548">
        <f t="shared" si="123"/>
        <v>0</v>
      </c>
      <c r="I145" s="548"/>
      <c r="J145" s="548"/>
      <c r="K145" s="548">
        <f>IF(スコア!M150=0,0,1)</f>
        <v>1</v>
      </c>
      <c r="L145" s="548">
        <f>IF(スコア!O150=0,0,1)</f>
        <v>0</v>
      </c>
      <c r="M145" s="548">
        <f>SUMPRODUCT($S$7:$AB$7,S145:AB145)</f>
        <v>0.3</v>
      </c>
      <c r="N145" s="548">
        <f t="shared" si="98"/>
        <v>0</v>
      </c>
      <c r="P145" s="549" t="str">
        <f t="shared" si="119"/>
        <v>1.2.2</v>
      </c>
      <c r="Q145" s="549" t="str">
        <f t="shared" si="120"/>
        <v>LR2 1.2</v>
      </c>
      <c r="R145" s="550" t="str">
        <f t="shared" si="99"/>
        <v>雑排水等再利用システム導入の有無</v>
      </c>
      <c r="S145" s="551">
        <f t="shared" si="104"/>
        <v>0.3</v>
      </c>
      <c r="T145" s="551">
        <f t="shared" si="105"/>
        <v>0.3</v>
      </c>
      <c r="U145" s="551">
        <f t="shared" si="106"/>
        <v>0.3</v>
      </c>
      <c r="V145" s="551">
        <f t="shared" si="107"/>
        <v>0.3</v>
      </c>
      <c r="W145" s="551">
        <f t="shared" si="108"/>
        <v>0.3</v>
      </c>
      <c r="X145" s="551">
        <f t="shared" si="109"/>
        <v>0.3</v>
      </c>
      <c r="Y145" s="551">
        <f t="shared" si="110"/>
        <v>0.3</v>
      </c>
      <c r="Z145" s="560">
        <f t="shared" si="111"/>
        <v>0.3</v>
      </c>
      <c r="AA145" s="551">
        <f t="shared" si="112"/>
        <v>0.3</v>
      </c>
      <c r="AB145" s="551">
        <f t="shared" si="113"/>
        <v>0.3</v>
      </c>
      <c r="AC145" s="637">
        <f t="shared" si="100"/>
        <v>0</v>
      </c>
      <c r="AD145" s="570">
        <f t="shared" si="101"/>
        <v>0</v>
      </c>
      <c r="AE145" s="570">
        <f t="shared" si="102"/>
        <v>0</v>
      </c>
      <c r="AG145" s="549" t="s">
        <v>693</v>
      </c>
      <c r="AH145" s="553" t="s">
        <v>50</v>
      </c>
      <c r="AI145" s="554" t="s">
        <v>51</v>
      </c>
      <c r="AJ145" s="556">
        <v>0.3</v>
      </c>
      <c r="AK145" s="556">
        <v>0.3</v>
      </c>
      <c r="AL145" s="556">
        <v>0.3</v>
      </c>
      <c r="AM145" s="556">
        <v>0.3</v>
      </c>
      <c r="AN145" s="556">
        <v>0.3</v>
      </c>
      <c r="AO145" s="556">
        <v>0.3</v>
      </c>
      <c r="AP145" s="556">
        <v>0.3</v>
      </c>
      <c r="AQ145" s="563">
        <v>0.3</v>
      </c>
      <c r="AR145" s="556">
        <v>0.3</v>
      </c>
      <c r="AS145" s="556">
        <v>0.3</v>
      </c>
      <c r="AT145" s="638"/>
      <c r="AU145" s="572"/>
      <c r="AV145" s="572"/>
      <c r="AX145" s="549" t="s">
        <v>693</v>
      </c>
      <c r="AY145" s="553" t="s">
        <v>50</v>
      </c>
      <c r="AZ145" s="554" t="s">
        <v>51</v>
      </c>
      <c r="BA145" s="556">
        <v>0.3</v>
      </c>
      <c r="BB145" s="556">
        <v>0.3</v>
      </c>
      <c r="BC145" s="556">
        <v>0.3</v>
      </c>
      <c r="BD145" s="556">
        <v>0.3</v>
      </c>
      <c r="BE145" s="556">
        <v>0.3</v>
      </c>
      <c r="BF145" s="556">
        <v>0.3</v>
      </c>
      <c r="BG145" s="556">
        <v>0.3</v>
      </c>
      <c r="BH145" s="563">
        <v>0.3</v>
      </c>
      <c r="BI145" s="556">
        <v>0.3</v>
      </c>
      <c r="BJ145" s="556">
        <v>0.3</v>
      </c>
      <c r="BK145" s="638"/>
      <c r="BL145" s="572"/>
      <c r="BM145" s="572"/>
      <c r="BO145" s="549" t="s">
        <v>693</v>
      </c>
      <c r="BP145" s="553" t="s">
        <v>50</v>
      </c>
      <c r="BQ145" s="554" t="s">
        <v>51</v>
      </c>
      <c r="BR145" s="556">
        <v>0.3</v>
      </c>
      <c r="BS145" s="556">
        <v>0.3</v>
      </c>
      <c r="BT145" s="556">
        <v>0.3</v>
      </c>
      <c r="BU145" s="556">
        <v>0.3</v>
      </c>
      <c r="BV145" s="556">
        <v>0.3</v>
      </c>
      <c r="BW145" s="556">
        <v>0.3</v>
      </c>
      <c r="BX145" s="556">
        <v>0.3</v>
      </c>
      <c r="BY145" s="563">
        <v>0.3</v>
      </c>
      <c r="BZ145" s="556">
        <v>0.3</v>
      </c>
      <c r="CA145" s="556">
        <v>0.3</v>
      </c>
      <c r="CB145" s="638"/>
      <c r="CC145" s="572"/>
      <c r="CD145" s="572"/>
      <c r="CE145" s="688"/>
    </row>
    <row r="146" spans="1:84" s="452" customFormat="1">
      <c r="A146"/>
      <c r="B146" s="523">
        <f t="shared" si="125"/>
        <v>2</v>
      </c>
      <c r="C146" s="566" t="str">
        <f t="shared" si="121"/>
        <v>非再生性資源の使用量削減</v>
      </c>
      <c r="D146" s="534">
        <f>IF(I$140=0,0,G146/I$140)</f>
        <v>0.6</v>
      </c>
      <c r="E146" s="535">
        <f>IF(J$140=0,0,H146/J$140)</f>
        <v>0</v>
      </c>
      <c r="F146"/>
      <c r="G146" s="535">
        <f t="shared" si="122"/>
        <v>0.6</v>
      </c>
      <c r="H146" s="535">
        <f t="shared" si="123"/>
        <v>0</v>
      </c>
      <c r="I146" s="535">
        <f>G147+G148+G149+G150+G151+G152</f>
        <v>0.89999999999999991</v>
      </c>
      <c r="J146" s="535">
        <f>H147+H148+H149+H150+H151+H152</f>
        <v>0</v>
      </c>
      <c r="K146" s="535">
        <f>IF(スコア!M151=0,0,1)</f>
        <v>1</v>
      </c>
      <c r="L146" s="535">
        <f>IF(スコア!O151=0,0,1)</f>
        <v>0</v>
      </c>
      <c r="M146" s="535">
        <f t="shared" si="124"/>
        <v>0.6</v>
      </c>
      <c r="N146" s="535">
        <f t="shared" si="98"/>
        <v>0</v>
      </c>
      <c r="O146"/>
      <c r="P146" s="537">
        <f t="shared" si="119"/>
        <v>2</v>
      </c>
      <c r="Q146" s="537" t="str">
        <f t="shared" si="120"/>
        <v>LR2</v>
      </c>
      <c r="R146" s="538" t="str">
        <f t="shared" si="99"/>
        <v>非再生性資源の使用量削減</v>
      </c>
      <c r="S146" s="539">
        <f t="shared" si="104"/>
        <v>0.6</v>
      </c>
      <c r="T146" s="539">
        <f t="shared" si="105"/>
        <v>0.6</v>
      </c>
      <c r="U146" s="539">
        <f t="shared" si="106"/>
        <v>0.6</v>
      </c>
      <c r="V146" s="539">
        <f t="shared" si="107"/>
        <v>0.6</v>
      </c>
      <c r="W146" s="539">
        <f t="shared" si="108"/>
        <v>0.6</v>
      </c>
      <c r="X146" s="539">
        <f t="shared" si="109"/>
        <v>0.6</v>
      </c>
      <c r="Y146" s="539">
        <f t="shared" si="110"/>
        <v>0.6</v>
      </c>
      <c r="Z146" s="603">
        <f t="shared" si="111"/>
        <v>0.6</v>
      </c>
      <c r="AA146" s="539">
        <f t="shared" si="112"/>
        <v>0.6</v>
      </c>
      <c r="AB146" s="539">
        <f t="shared" si="113"/>
        <v>0.6</v>
      </c>
      <c r="AC146" s="633">
        <f t="shared" si="100"/>
        <v>0</v>
      </c>
      <c r="AD146" s="634">
        <f t="shared" si="101"/>
        <v>0</v>
      </c>
      <c r="AE146" s="634">
        <f t="shared" si="102"/>
        <v>0</v>
      </c>
      <c r="AF146"/>
      <c r="AG146" s="537">
        <v>2</v>
      </c>
      <c r="AH146" s="542" t="s">
        <v>364</v>
      </c>
      <c r="AI146" s="566" t="s">
        <v>302</v>
      </c>
      <c r="AJ146" s="543">
        <v>0.6</v>
      </c>
      <c r="AK146" s="543">
        <v>0.6</v>
      </c>
      <c r="AL146" s="543">
        <v>0.6</v>
      </c>
      <c r="AM146" s="543">
        <v>0.6</v>
      </c>
      <c r="AN146" s="543">
        <v>0.6</v>
      </c>
      <c r="AO146" s="543">
        <v>0.6</v>
      </c>
      <c r="AP146" s="543">
        <v>0.6</v>
      </c>
      <c r="AQ146" s="543">
        <v>0.6</v>
      </c>
      <c r="AR146" s="543">
        <v>0.6</v>
      </c>
      <c r="AS146" s="543">
        <v>0.6</v>
      </c>
      <c r="AT146" s="635"/>
      <c r="AU146" s="636"/>
      <c r="AV146" s="636"/>
      <c r="AW146"/>
      <c r="AX146" s="537">
        <v>2</v>
      </c>
      <c r="AY146" s="542" t="s">
        <v>364</v>
      </c>
      <c r="AZ146" s="566" t="s">
        <v>302</v>
      </c>
      <c r="BA146" s="543">
        <v>0.6</v>
      </c>
      <c r="BB146" s="543">
        <v>0.6</v>
      </c>
      <c r="BC146" s="543">
        <v>0.6</v>
      </c>
      <c r="BD146" s="543">
        <v>0.6</v>
      </c>
      <c r="BE146" s="543">
        <v>0.6</v>
      </c>
      <c r="BF146" s="543">
        <v>0.6</v>
      </c>
      <c r="BG146" s="543">
        <v>0.6</v>
      </c>
      <c r="BH146" s="543">
        <v>0.6</v>
      </c>
      <c r="BI146" s="543">
        <v>0.6</v>
      </c>
      <c r="BJ146" s="543">
        <v>0.6</v>
      </c>
      <c r="BK146" s="635"/>
      <c r="BL146" s="636"/>
      <c r="BM146" s="636"/>
      <c r="BN146"/>
      <c r="BO146" s="537">
        <v>2</v>
      </c>
      <c r="BP146" s="542" t="s">
        <v>364</v>
      </c>
      <c r="BQ146" s="566" t="s">
        <v>302</v>
      </c>
      <c r="BR146" s="543">
        <v>0.6</v>
      </c>
      <c r="BS146" s="543">
        <v>0.6</v>
      </c>
      <c r="BT146" s="543">
        <v>0.6</v>
      </c>
      <c r="BU146" s="543">
        <v>0.6</v>
      </c>
      <c r="BV146" s="543">
        <v>0.6</v>
      </c>
      <c r="BW146" s="543">
        <v>0.6</v>
      </c>
      <c r="BX146" s="543">
        <v>0.6</v>
      </c>
      <c r="BY146" s="543">
        <v>0.6</v>
      </c>
      <c r="BZ146" s="543">
        <v>0.6</v>
      </c>
      <c r="CA146" s="543">
        <v>0.6</v>
      </c>
      <c r="CB146" s="635"/>
      <c r="CC146" s="636"/>
      <c r="CD146" s="636"/>
      <c r="CE146" s="698"/>
      <c r="CF146"/>
    </row>
    <row r="147" spans="1:84" s="452" customFormat="1">
      <c r="A147"/>
      <c r="B147" s="523" t="str">
        <f t="shared" si="125"/>
        <v>2.1</v>
      </c>
      <c r="C147" s="550" t="str">
        <f t="shared" si="121"/>
        <v>材料使用量の削減</v>
      </c>
      <c r="D147" s="547">
        <f t="shared" ref="D147:E152" si="126">IF(I$146=0,0,G147/I$146)</f>
        <v>0.11111111111111113</v>
      </c>
      <c r="E147" s="548">
        <f t="shared" si="126"/>
        <v>0</v>
      </c>
      <c r="F147"/>
      <c r="G147" s="548">
        <f t="shared" si="122"/>
        <v>0.1</v>
      </c>
      <c r="H147" s="548">
        <f t="shared" si="123"/>
        <v>0</v>
      </c>
      <c r="I147" s="548"/>
      <c r="J147" s="548"/>
      <c r="K147" s="548">
        <f>IF(スコア!M152=0,0,1)</f>
        <v>1</v>
      </c>
      <c r="L147" s="548">
        <f>IF(スコア!O152=0,0,1)</f>
        <v>0</v>
      </c>
      <c r="M147" s="548">
        <f t="shared" si="124"/>
        <v>0.1</v>
      </c>
      <c r="N147" s="548">
        <f t="shared" si="98"/>
        <v>0</v>
      </c>
      <c r="O147"/>
      <c r="P147" s="549" t="str">
        <f t="shared" si="119"/>
        <v>2.1</v>
      </c>
      <c r="Q147" s="549" t="str">
        <f t="shared" si="120"/>
        <v>LR2 2</v>
      </c>
      <c r="R147" s="550" t="str">
        <f t="shared" si="99"/>
        <v>材料使用量の削減</v>
      </c>
      <c r="S147" s="551">
        <f t="shared" si="104"/>
        <v>0.1</v>
      </c>
      <c r="T147" s="551">
        <f t="shared" si="105"/>
        <v>0.1</v>
      </c>
      <c r="U147" s="551">
        <f t="shared" si="106"/>
        <v>0.1</v>
      </c>
      <c r="V147" s="551">
        <f t="shared" si="107"/>
        <v>0.1</v>
      </c>
      <c r="W147" s="551">
        <f t="shared" si="108"/>
        <v>0.1</v>
      </c>
      <c r="X147" s="551">
        <f t="shared" si="109"/>
        <v>0.1</v>
      </c>
      <c r="Y147" s="551">
        <f t="shared" si="110"/>
        <v>0.1</v>
      </c>
      <c r="Z147" s="560">
        <f t="shared" si="111"/>
        <v>0.1</v>
      </c>
      <c r="AA147" s="551">
        <f t="shared" si="112"/>
        <v>0.1</v>
      </c>
      <c r="AB147" s="551">
        <f t="shared" si="113"/>
        <v>0.1</v>
      </c>
      <c r="AC147" s="637">
        <f t="shared" si="100"/>
        <v>0</v>
      </c>
      <c r="AD147" s="570">
        <f t="shared" si="101"/>
        <v>0</v>
      </c>
      <c r="AE147" s="570">
        <f t="shared" si="102"/>
        <v>0</v>
      </c>
      <c r="AF147"/>
      <c r="AG147" s="549" t="s">
        <v>694</v>
      </c>
      <c r="AH147" s="542" t="s">
        <v>52</v>
      </c>
      <c r="AI147" s="554" t="s">
        <v>303</v>
      </c>
      <c r="AJ147" s="611">
        <v>0.1</v>
      </c>
      <c r="AK147" s="611">
        <v>0.1</v>
      </c>
      <c r="AL147" s="611">
        <v>0.1</v>
      </c>
      <c r="AM147" s="611">
        <v>0.1</v>
      </c>
      <c r="AN147" s="611">
        <v>0.1</v>
      </c>
      <c r="AO147" s="611">
        <v>0.1</v>
      </c>
      <c r="AP147" s="611">
        <v>0.1</v>
      </c>
      <c r="AQ147" s="611">
        <v>0.1</v>
      </c>
      <c r="AR147" s="611">
        <v>0.1</v>
      </c>
      <c r="AS147" s="611">
        <v>0.1</v>
      </c>
      <c r="AT147" s="639"/>
      <c r="AU147" s="636"/>
      <c r="AV147" s="636"/>
      <c r="AW147"/>
      <c r="AX147" s="549" t="s">
        <v>695</v>
      </c>
      <c r="AY147" s="542" t="s">
        <v>52</v>
      </c>
      <c r="AZ147" s="554" t="s">
        <v>303</v>
      </c>
      <c r="BA147" s="611">
        <v>0.1</v>
      </c>
      <c r="BB147" s="611">
        <v>0.1</v>
      </c>
      <c r="BC147" s="611">
        <v>0.1</v>
      </c>
      <c r="BD147" s="611">
        <v>0.1</v>
      </c>
      <c r="BE147" s="611">
        <v>0.1</v>
      </c>
      <c r="BF147" s="611">
        <v>0.1</v>
      </c>
      <c r="BG147" s="611">
        <v>0.1</v>
      </c>
      <c r="BH147" s="611">
        <v>0.1</v>
      </c>
      <c r="BI147" s="611">
        <v>0.1</v>
      </c>
      <c r="BJ147" s="611">
        <v>0.1</v>
      </c>
      <c r="BK147" s="639"/>
      <c r="BL147" s="636"/>
      <c r="BM147" s="636"/>
      <c r="BN147"/>
      <c r="BO147" s="549" t="s">
        <v>695</v>
      </c>
      <c r="BP147" s="542" t="s">
        <v>52</v>
      </c>
      <c r="BQ147" s="554" t="s">
        <v>303</v>
      </c>
      <c r="BR147" s="611">
        <v>0.1</v>
      </c>
      <c r="BS147" s="611">
        <v>0.1</v>
      </c>
      <c r="BT147" s="611">
        <v>0.1</v>
      </c>
      <c r="BU147" s="611">
        <v>0.1</v>
      </c>
      <c r="BV147" s="611">
        <v>0.1</v>
      </c>
      <c r="BW147" s="611">
        <v>0.1</v>
      </c>
      <c r="BX147" s="611">
        <v>0.1</v>
      </c>
      <c r="BY147" s="611">
        <v>0.1</v>
      </c>
      <c r="BZ147" s="611">
        <v>0.1</v>
      </c>
      <c r="CA147" s="611">
        <v>0.1</v>
      </c>
      <c r="CB147" s="635"/>
      <c r="CC147" s="636"/>
      <c r="CD147" s="636"/>
      <c r="CE147" s="698"/>
      <c r="CF147"/>
    </row>
    <row r="148" spans="1:84">
      <c r="B148" s="523" t="str">
        <f t="shared" si="125"/>
        <v>2.2</v>
      </c>
      <c r="C148" s="550" t="str">
        <f t="shared" si="121"/>
        <v>既存建築躯体等の継続使用</v>
      </c>
      <c r="D148" s="547">
        <f t="shared" si="126"/>
        <v>0.22222222222222227</v>
      </c>
      <c r="E148" s="548">
        <f t="shared" si="126"/>
        <v>0</v>
      </c>
      <c r="G148" s="548">
        <f t="shared" si="122"/>
        <v>0.2</v>
      </c>
      <c r="H148" s="548">
        <f t="shared" si="123"/>
        <v>0</v>
      </c>
      <c r="I148" s="548"/>
      <c r="J148" s="548"/>
      <c r="K148" s="548">
        <f>IF(スコア!M153=0,0,1)</f>
        <v>1</v>
      </c>
      <c r="L148" s="548">
        <f>IF(スコア!O153=0,0,1)</f>
        <v>0</v>
      </c>
      <c r="M148" s="548">
        <f t="shared" si="124"/>
        <v>0.2</v>
      </c>
      <c r="N148" s="548">
        <f t="shared" si="98"/>
        <v>0</v>
      </c>
      <c r="P148" s="549" t="str">
        <f t="shared" si="119"/>
        <v>2.2</v>
      </c>
      <c r="Q148" s="549" t="str">
        <f t="shared" si="120"/>
        <v>LR2 2</v>
      </c>
      <c r="R148" s="550" t="str">
        <f t="shared" si="99"/>
        <v>既存建築躯体等の継続使用</v>
      </c>
      <c r="S148" s="551">
        <f t="shared" si="104"/>
        <v>0.2</v>
      </c>
      <c r="T148" s="551">
        <f t="shared" si="105"/>
        <v>0.2</v>
      </c>
      <c r="U148" s="551">
        <f t="shared" si="106"/>
        <v>0.2</v>
      </c>
      <c r="V148" s="551">
        <f t="shared" si="107"/>
        <v>0.2</v>
      </c>
      <c r="W148" s="551">
        <f t="shared" si="108"/>
        <v>0.2</v>
      </c>
      <c r="X148" s="551">
        <f t="shared" si="109"/>
        <v>0.2</v>
      </c>
      <c r="Y148" s="551">
        <f t="shared" si="110"/>
        <v>0.2</v>
      </c>
      <c r="Z148" s="560">
        <f t="shared" si="111"/>
        <v>0.2</v>
      </c>
      <c r="AA148" s="551">
        <f t="shared" si="112"/>
        <v>0.2</v>
      </c>
      <c r="AB148" s="551">
        <f t="shared" si="113"/>
        <v>0.2</v>
      </c>
      <c r="AC148" s="637">
        <f t="shared" si="100"/>
        <v>0</v>
      </c>
      <c r="AD148" s="570">
        <f t="shared" si="101"/>
        <v>0</v>
      </c>
      <c r="AE148" s="570">
        <f t="shared" si="102"/>
        <v>0</v>
      </c>
      <c r="AG148" s="549" t="s">
        <v>696</v>
      </c>
      <c r="AH148" s="553" t="s">
        <v>52</v>
      </c>
      <c r="AI148" s="550" t="s">
        <v>304</v>
      </c>
      <c r="AJ148" s="556">
        <v>0.2</v>
      </c>
      <c r="AK148" s="556">
        <v>0.2</v>
      </c>
      <c r="AL148" s="556">
        <v>0.2</v>
      </c>
      <c r="AM148" s="556">
        <v>0.2</v>
      </c>
      <c r="AN148" s="556">
        <v>0.2</v>
      </c>
      <c r="AO148" s="556">
        <v>0.2</v>
      </c>
      <c r="AP148" s="556">
        <v>0.2</v>
      </c>
      <c r="AQ148" s="556">
        <v>0.2</v>
      </c>
      <c r="AR148" s="556">
        <v>0.2</v>
      </c>
      <c r="AS148" s="556">
        <v>0.2</v>
      </c>
      <c r="AT148" s="638"/>
      <c r="AU148" s="572"/>
      <c r="AV148" s="572"/>
      <c r="AX148" s="549" t="s">
        <v>697</v>
      </c>
      <c r="AY148" s="553" t="s">
        <v>52</v>
      </c>
      <c r="AZ148" s="550" t="s">
        <v>304</v>
      </c>
      <c r="BA148" s="556">
        <v>0.2</v>
      </c>
      <c r="BB148" s="556">
        <v>0.2</v>
      </c>
      <c r="BC148" s="556">
        <v>0.2</v>
      </c>
      <c r="BD148" s="556">
        <v>0.2</v>
      </c>
      <c r="BE148" s="556">
        <v>0.2</v>
      </c>
      <c r="BF148" s="556">
        <v>0.2</v>
      </c>
      <c r="BG148" s="556">
        <v>0.2</v>
      </c>
      <c r="BH148" s="556">
        <v>0.2</v>
      </c>
      <c r="BI148" s="556">
        <v>0.2</v>
      </c>
      <c r="BJ148" s="556">
        <v>0.2</v>
      </c>
      <c r="BK148" s="638"/>
      <c r="BL148" s="572"/>
      <c r="BM148" s="572"/>
      <c r="BO148" s="549" t="s">
        <v>697</v>
      </c>
      <c r="BP148" s="553" t="s">
        <v>52</v>
      </c>
      <c r="BQ148" s="550" t="s">
        <v>304</v>
      </c>
      <c r="BR148" s="556">
        <v>0.2</v>
      </c>
      <c r="BS148" s="556">
        <v>0.2</v>
      </c>
      <c r="BT148" s="556">
        <v>0.2</v>
      </c>
      <c r="BU148" s="556">
        <v>0.2</v>
      </c>
      <c r="BV148" s="556">
        <v>0.2</v>
      </c>
      <c r="BW148" s="556">
        <v>0.2</v>
      </c>
      <c r="BX148" s="556">
        <v>0.2</v>
      </c>
      <c r="BY148" s="556">
        <v>0.2</v>
      </c>
      <c r="BZ148" s="556">
        <v>0.2</v>
      </c>
      <c r="CA148" s="556">
        <v>0.2</v>
      </c>
      <c r="CB148" s="638"/>
      <c r="CC148" s="572"/>
      <c r="CD148" s="572"/>
      <c r="CE148" s="688"/>
    </row>
    <row r="149" spans="1:84">
      <c r="B149" s="523" t="str">
        <f t="shared" si="125"/>
        <v>2.3</v>
      </c>
      <c r="C149" s="550" t="str">
        <f t="shared" si="121"/>
        <v>躯体材料におけるリサイクル材の使用</v>
      </c>
      <c r="D149" s="547">
        <f t="shared" si="126"/>
        <v>0.22222222222222227</v>
      </c>
      <c r="E149" s="548">
        <f t="shared" si="126"/>
        <v>0</v>
      </c>
      <c r="G149" s="548">
        <f t="shared" si="122"/>
        <v>0.2</v>
      </c>
      <c r="H149" s="548">
        <f t="shared" si="123"/>
        <v>0</v>
      </c>
      <c r="I149" s="548"/>
      <c r="J149" s="548"/>
      <c r="K149" s="548">
        <f>IF(スコア!M154=0,0,1)</f>
        <v>1</v>
      </c>
      <c r="L149" s="548">
        <f>IF(スコア!O154=0,0,1)</f>
        <v>0</v>
      </c>
      <c r="M149" s="548">
        <f t="shared" si="124"/>
        <v>0.2</v>
      </c>
      <c r="N149" s="548">
        <f t="shared" si="98"/>
        <v>0</v>
      </c>
      <c r="P149" s="549" t="str">
        <f t="shared" si="119"/>
        <v>2.3</v>
      </c>
      <c r="Q149" s="549" t="str">
        <f t="shared" si="120"/>
        <v>LR2 2</v>
      </c>
      <c r="R149" s="550" t="str">
        <f t="shared" si="99"/>
        <v>躯体材料におけるリサイクル材の使用</v>
      </c>
      <c r="S149" s="551">
        <f t="shared" si="104"/>
        <v>0.2</v>
      </c>
      <c r="T149" s="551">
        <f t="shared" si="105"/>
        <v>0.2</v>
      </c>
      <c r="U149" s="551">
        <f t="shared" si="106"/>
        <v>0.2</v>
      </c>
      <c r="V149" s="551">
        <f t="shared" si="107"/>
        <v>0.2</v>
      </c>
      <c r="W149" s="551">
        <f t="shared" si="108"/>
        <v>0.2</v>
      </c>
      <c r="X149" s="551">
        <f t="shared" si="109"/>
        <v>0.2</v>
      </c>
      <c r="Y149" s="551">
        <f t="shared" si="110"/>
        <v>0.2</v>
      </c>
      <c r="Z149" s="560">
        <f t="shared" si="111"/>
        <v>0.2</v>
      </c>
      <c r="AA149" s="551">
        <f t="shared" si="112"/>
        <v>0.2</v>
      </c>
      <c r="AB149" s="551">
        <f t="shared" si="113"/>
        <v>0.2</v>
      </c>
      <c r="AC149" s="637">
        <f t="shared" si="100"/>
        <v>0</v>
      </c>
      <c r="AD149" s="570">
        <f t="shared" si="101"/>
        <v>0</v>
      </c>
      <c r="AE149" s="570">
        <f t="shared" si="102"/>
        <v>0</v>
      </c>
      <c r="AG149" s="549" t="s">
        <v>698</v>
      </c>
      <c r="AH149" s="553" t="s">
        <v>52</v>
      </c>
      <c r="AI149" s="550" t="s">
        <v>305</v>
      </c>
      <c r="AJ149" s="556">
        <v>0.2</v>
      </c>
      <c r="AK149" s="556">
        <v>0.2</v>
      </c>
      <c r="AL149" s="556">
        <v>0.2</v>
      </c>
      <c r="AM149" s="556">
        <v>0.2</v>
      </c>
      <c r="AN149" s="556">
        <v>0.2</v>
      </c>
      <c r="AO149" s="556">
        <v>0.2</v>
      </c>
      <c r="AP149" s="556">
        <v>0.2</v>
      </c>
      <c r="AQ149" s="556">
        <v>0.2</v>
      </c>
      <c r="AR149" s="556">
        <v>0.2</v>
      </c>
      <c r="AS149" s="556">
        <v>0.2</v>
      </c>
      <c r="AT149" s="638"/>
      <c r="AU149" s="572"/>
      <c r="AV149" s="572"/>
      <c r="AX149" s="549" t="s">
        <v>699</v>
      </c>
      <c r="AY149" s="553" t="s">
        <v>52</v>
      </c>
      <c r="AZ149" s="550" t="s">
        <v>305</v>
      </c>
      <c r="BA149" s="556">
        <v>0.2</v>
      </c>
      <c r="BB149" s="556">
        <v>0.2</v>
      </c>
      <c r="BC149" s="556">
        <v>0.2</v>
      </c>
      <c r="BD149" s="556">
        <v>0.2</v>
      </c>
      <c r="BE149" s="556">
        <v>0.2</v>
      </c>
      <c r="BF149" s="556">
        <v>0.2</v>
      </c>
      <c r="BG149" s="556">
        <v>0.2</v>
      </c>
      <c r="BH149" s="556">
        <v>0.2</v>
      </c>
      <c r="BI149" s="556">
        <v>0.2</v>
      </c>
      <c r="BJ149" s="556">
        <v>0.2</v>
      </c>
      <c r="BK149" s="638"/>
      <c r="BL149" s="572"/>
      <c r="BM149" s="572"/>
      <c r="BO149" s="549" t="s">
        <v>699</v>
      </c>
      <c r="BP149" s="553" t="s">
        <v>52</v>
      </c>
      <c r="BQ149" s="550" t="s">
        <v>305</v>
      </c>
      <c r="BR149" s="556">
        <v>0.2</v>
      </c>
      <c r="BS149" s="556">
        <v>0.2</v>
      </c>
      <c r="BT149" s="556">
        <v>0.2</v>
      </c>
      <c r="BU149" s="556">
        <v>0.2</v>
      </c>
      <c r="BV149" s="556">
        <v>0.2</v>
      </c>
      <c r="BW149" s="556">
        <v>0.2</v>
      </c>
      <c r="BX149" s="556">
        <v>0.2</v>
      </c>
      <c r="BY149" s="556">
        <v>0.2</v>
      </c>
      <c r="BZ149" s="556">
        <v>0.2</v>
      </c>
      <c r="CA149" s="556">
        <v>0.2</v>
      </c>
      <c r="CB149" s="638"/>
      <c r="CC149" s="572"/>
      <c r="CD149" s="572"/>
      <c r="CE149" s="688"/>
    </row>
    <row r="150" spans="1:84">
      <c r="B150" s="523" t="str">
        <f t="shared" si="125"/>
        <v>2.4</v>
      </c>
      <c r="C150" s="550" t="str">
        <f t="shared" si="121"/>
        <v>躯体材料以外におけるリサイクル材の使用</v>
      </c>
      <c r="D150" s="547">
        <f t="shared" si="126"/>
        <v>0.22222222222222227</v>
      </c>
      <c r="E150" s="548">
        <f t="shared" si="126"/>
        <v>0</v>
      </c>
      <c r="G150" s="548">
        <f t="shared" si="122"/>
        <v>0.2</v>
      </c>
      <c r="H150" s="548">
        <f t="shared" si="123"/>
        <v>0</v>
      </c>
      <c r="I150" s="548"/>
      <c r="J150" s="548"/>
      <c r="K150" s="548">
        <f>IF(スコア!M155=0,0,1)</f>
        <v>1</v>
      </c>
      <c r="L150" s="548">
        <f>IF(スコア!O155=0,0,1)</f>
        <v>0</v>
      </c>
      <c r="M150" s="548">
        <f t="shared" si="124"/>
        <v>0.2</v>
      </c>
      <c r="N150" s="548">
        <f t="shared" si="98"/>
        <v>0</v>
      </c>
      <c r="P150" s="549" t="str">
        <f t="shared" si="119"/>
        <v>2.4</v>
      </c>
      <c r="Q150" s="549" t="str">
        <f t="shared" si="120"/>
        <v>LR2 2</v>
      </c>
      <c r="R150" s="550" t="str">
        <f t="shared" si="99"/>
        <v>躯体材料以外におけるリサイクル材の使用</v>
      </c>
      <c r="S150" s="551">
        <f t="shared" si="104"/>
        <v>0.2</v>
      </c>
      <c r="T150" s="551">
        <f t="shared" si="105"/>
        <v>0.2</v>
      </c>
      <c r="U150" s="551">
        <f t="shared" si="106"/>
        <v>0.2</v>
      </c>
      <c r="V150" s="551">
        <f t="shared" si="107"/>
        <v>0.2</v>
      </c>
      <c r="W150" s="551">
        <f t="shared" si="108"/>
        <v>0.2</v>
      </c>
      <c r="X150" s="551">
        <f t="shared" si="109"/>
        <v>0.2</v>
      </c>
      <c r="Y150" s="551">
        <f t="shared" si="110"/>
        <v>0.2</v>
      </c>
      <c r="Z150" s="560">
        <f t="shared" si="111"/>
        <v>0.2</v>
      </c>
      <c r="AA150" s="551">
        <f t="shared" si="112"/>
        <v>0.2</v>
      </c>
      <c r="AB150" s="551">
        <f t="shared" si="113"/>
        <v>0.2</v>
      </c>
      <c r="AC150" s="637">
        <f t="shared" si="100"/>
        <v>0</v>
      </c>
      <c r="AD150" s="570">
        <f t="shared" si="101"/>
        <v>0</v>
      </c>
      <c r="AE150" s="570">
        <f t="shared" si="102"/>
        <v>0</v>
      </c>
      <c r="AG150" s="549" t="s">
        <v>700</v>
      </c>
      <c r="AH150" s="553" t="s">
        <v>52</v>
      </c>
      <c r="AI150" s="550" t="s">
        <v>377</v>
      </c>
      <c r="AJ150" s="556">
        <v>0.2</v>
      </c>
      <c r="AK150" s="556">
        <v>0.2</v>
      </c>
      <c r="AL150" s="556">
        <v>0.2</v>
      </c>
      <c r="AM150" s="556">
        <v>0.2</v>
      </c>
      <c r="AN150" s="556">
        <v>0.2</v>
      </c>
      <c r="AO150" s="556">
        <v>0.2</v>
      </c>
      <c r="AP150" s="556">
        <v>0.2</v>
      </c>
      <c r="AQ150" s="556">
        <v>0.2</v>
      </c>
      <c r="AR150" s="556">
        <v>0.2</v>
      </c>
      <c r="AS150" s="556">
        <v>0.2</v>
      </c>
      <c r="AT150" s="638"/>
      <c r="AU150" s="572"/>
      <c r="AV150" s="572"/>
      <c r="AX150" s="549" t="s">
        <v>701</v>
      </c>
      <c r="AY150" s="553" t="s">
        <v>52</v>
      </c>
      <c r="AZ150" s="550" t="s">
        <v>377</v>
      </c>
      <c r="BA150" s="556">
        <v>0.2</v>
      </c>
      <c r="BB150" s="556">
        <v>0.2</v>
      </c>
      <c r="BC150" s="556">
        <v>0.2</v>
      </c>
      <c r="BD150" s="556">
        <v>0.2</v>
      </c>
      <c r="BE150" s="556">
        <v>0.2</v>
      </c>
      <c r="BF150" s="556">
        <v>0.2</v>
      </c>
      <c r="BG150" s="556">
        <v>0.2</v>
      </c>
      <c r="BH150" s="556">
        <v>0.2</v>
      </c>
      <c r="BI150" s="556">
        <v>0.2</v>
      </c>
      <c r="BJ150" s="556">
        <v>0.2</v>
      </c>
      <c r="BK150" s="638"/>
      <c r="BL150" s="572"/>
      <c r="BM150" s="572"/>
      <c r="BO150" s="549" t="s">
        <v>701</v>
      </c>
      <c r="BP150" s="553" t="s">
        <v>52</v>
      </c>
      <c r="BQ150" s="550" t="s">
        <v>377</v>
      </c>
      <c r="BR150" s="556">
        <v>0.2</v>
      </c>
      <c r="BS150" s="556">
        <v>0.2</v>
      </c>
      <c r="BT150" s="556">
        <v>0.2</v>
      </c>
      <c r="BU150" s="556">
        <v>0.2</v>
      </c>
      <c r="BV150" s="556">
        <v>0.2</v>
      </c>
      <c r="BW150" s="556">
        <v>0.2</v>
      </c>
      <c r="BX150" s="556">
        <v>0.2</v>
      </c>
      <c r="BY150" s="556">
        <v>0.2</v>
      </c>
      <c r="BZ150" s="556">
        <v>0.2</v>
      </c>
      <c r="CA150" s="556">
        <v>0.2</v>
      </c>
      <c r="CB150" s="638"/>
      <c r="CC150" s="572"/>
      <c r="CD150" s="572"/>
      <c r="CE150" s="688"/>
    </row>
    <row r="151" spans="1:84">
      <c r="B151" s="523" t="str">
        <f t="shared" si="125"/>
        <v>2.5</v>
      </c>
      <c r="C151" s="546" t="str">
        <f t="shared" si="121"/>
        <v>持続可能な森林から産出された木材</v>
      </c>
      <c r="D151" s="547">
        <f t="shared" si="126"/>
        <v>0</v>
      </c>
      <c r="E151" s="548">
        <f t="shared" si="126"/>
        <v>0</v>
      </c>
      <c r="G151" s="548">
        <f t="shared" si="122"/>
        <v>0</v>
      </c>
      <c r="H151" s="548">
        <f t="shared" si="123"/>
        <v>0</v>
      </c>
      <c r="I151" s="548"/>
      <c r="J151" s="548"/>
      <c r="K151" s="548">
        <f>IF(スコア!M156=0,0,1)</f>
        <v>0</v>
      </c>
      <c r="L151" s="548">
        <f>IF(スコア!O156=0,0,1)</f>
        <v>0</v>
      </c>
      <c r="M151" s="548">
        <f t="shared" si="124"/>
        <v>0.1</v>
      </c>
      <c r="N151" s="548">
        <f t="shared" si="98"/>
        <v>0</v>
      </c>
      <c r="P151" s="549" t="str">
        <f t="shared" si="119"/>
        <v>2.5</v>
      </c>
      <c r="Q151" s="549" t="str">
        <f t="shared" si="120"/>
        <v>LR2 2</v>
      </c>
      <c r="R151" s="550" t="str">
        <f t="shared" si="99"/>
        <v>持続可能な森林から産出された木材</v>
      </c>
      <c r="S151" s="551">
        <f t="shared" si="104"/>
        <v>0.1</v>
      </c>
      <c r="T151" s="551">
        <f t="shared" si="105"/>
        <v>0.1</v>
      </c>
      <c r="U151" s="551">
        <f t="shared" si="106"/>
        <v>0.1</v>
      </c>
      <c r="V151" s="551">
        <f t="shared" si="107"/>
        <v>0.1</v>
      </c>
      <c r="W151" s="551">
        <f t="shared" si="108"/>
        <v>0.1</v>
      </c>
      <c r="X151" s="551">
        <f t="shared" si="109"/>
        <v>0.1</v>
      </c>
      <c r="Y151" s="551">
        <f t="shared" si="110"/>
        <v>0.1</v>
      </c>
      <c r="Z151" s="560">
        <f t="shared" si="111"/>
        <v>0.1</v>
      </c>
      <c r="AA151" s="551">
        <f t="shared" si="112"/>
        <v>0.1</v>
      </c>
      <c r="AB151" s="551">
        <f t="shared" si="113"/>
        <v>0.1</v>
      </c>
      <c r="AC151" s="637">
        <f t="shared" si="100"/>
        <v>0</v>
      </c>
      <c r="AD151" s="570">
        <f t="shared" si="101"/>
        <v>0</v>
      </c>
      <c r="AE151" s="570">
        <f t="shared" si="102"/>
        <v>0</v>
      </c>
      <c r="AG151" s="549" t="s">
        <v>702</v>
      </c>
      <c r="AH151" s="553" t="s">
        <v>52</v>
      </c>
      <c r="AI151" s="554" t="s">
        <v>703</v>
      </c>
      <c r="AJ151" s="556">
        <v>0.1</v>
      </c>
      <c r="AK151" s="556">
        <v>0.1</v>
      </c>
      <c r="AL151" s="556">
        <v>0.1</v>
      </c>
      <c r="AM151" s="556">
        <v>0.1</v>
      </c>
      <c r="AN151" s="556">
        <v>0.1</v>
      </c>
      <c r="AO151" s="556">
        <v>0.1</v>
      </c>
      <c r="AP151" s="556">
        <v>0.1</v>
      </c>
      <c r="AQ151" s="556">
        <v>0.1</v>
      </c>
      <c r="AR151" s="556">
        <v>0.1</v>
      </c>
      <c r="AS151" s="556">
        <v>0.1</v>
      </c>
      <c r="AT151" s="638"/>
      <c r="AU151" s="572"/>
      <c r="AV151" s="572"/>
      <c r="AX151" s="549" t="s">
        <v>702</v>
      </c>
      <c r="AY151" s="553" t="s">
        <v>52</v>
      </c>
      <c r="AZ151" s="554" t="s">
        <v>703</v>
      </c>
      <c r="BA151" s="556">
        <v>0.1</v>
      </c>
      <c r="BB151" s="556">
        <v>0.1</v>
      </c>
      <c r="BC151" s="556">
        <v>0.1</v>
      </c>
      <c r="BD151" s="556">
        <v>0.1</v>
      </c>
      <c r="BE151" s="556">
        <v>0.1</v>
      </c>
      <c r="BF151" s="556">
        <v>0.1</v>
      </c>
      <c r="BG151" s="556">
        <v>0.1</v>
      </c>
      <c r="BH151" s="556">
        <v>0.1</v>
      </c>
      <c r="BI151" s="556">
        <v>0.1</v>
      </c>
      <c r="BJ151" s="556">
        <v>0.1</v>
      </c>
      <c r="BK151" s="638"/>
      <c r="BL151" s="572"/>
      <c r="BM151" s="572"/>
      <c r="BO151" s="549" t="s">
        <v>702</v>
      </c>
      <c r="BP151" s="553" t="s">
        <v>52</v>
      </c>
      <c r="BQ151" s="554" t="s">
        <v>703</v>
      </c>
      <c r="BR151" s="556">
        <v>0.1</v>
      </c>
      <c r="BS151" s="556">
        <v>0.1</v>
      </c>
      <c r="BT151" s="556">
        <v>0.1</v>
      </c>
      <c r="BU151" s="556">
        <v>0.1</v>
      </c>
      <c r="BV151" s="556">
        <v>0.1</v>
      </c>
      <c r="BW151" s="556">
        <v>0.1</v>
      </c>
      <c r="BX151" s="556">
        <v>0.1</v>
      </c>
      <c r="BY151" s="556">
        <v>0.1</v>
      </c>
      <c r="BZ151" s="556">
        <v>0.1</v>
      </c>
      <c r="CA151" s="556">
        <v>0.1</v>
      </c>
      <c r="CB151" s="638"/>
      <c r="CC151" s="572"/>
      <c r="CD151" s="572"/>
      <c r="CE151" s="688"/>
    </row>
    <row r="152" spans="1:84">
      <c r="B152" s="523" t="str">
        <f t="shared" si="125"/>
        <v>2.6</v>
      </c>
      <c r="C152" s="550" t="str">
        <f t="shared" si="121"/>
        <v>部材の再利用可能性向上への取組み</v>
      </c>
      <c r="D152" s="547">
        <f t="shared" si="126"/>
        <v>0.22222222222222227</v>
      </c>
      <c r="E152" s="548">
        <f t="shared" si="126"/>
        <v>0</v>
      </c>
      <c r="G152" s="548">
        <f t="shared" si="122"/>
        <v>0.2</v>
      </c>
      <c r="H152" s="548">
        <f t="shared" si="123"/>
        <v>0</v>
      </c>
      <c r="I152" s="548"/>
      <c r="J152" s="548"/>
      <c r="K152" s="548">
        <f>IF(スコア!M157=0,0,1)</f>
        <v>1</v>
      </c>
      <c r="L152" s="548">
        <f>IF(スコア!O157=0,0,1)</f>
        <v>0</v>
      </c>
      <c r="M152" s="548">
        <f t="shared" si="124"/>
        <v>0.2</v>
      </c>
      <c r="N152" s="548">
        <f t="shared" ref="N152:N180" si="127">(AC$7*AC152)+(AD$7*AD152)+(AE$7*AE152)</f>
        <v>0</v>
      </c>
      <c r="P152" s="549" t="str">
        <f t="shared" si="119"/>
        <v>2.6</v>
      </c>
      <c r="Q152" s="549" t="str">
        <f t="shared" si="120"/>
        <v>LR2 2</v>
      </c>
      <c r="R152" s="550" t="str">
        <f t="shared" si="99"/>
        <v>部材の再利用可能性向上への取組み</v>
      </c>
      <c r="S152" s="551">
        <f t="shared" si="104"/>
        <v>0.2</v>
      </c>
      <c r="T152" s="551">
        <f t="shared" si="105"/>
        <v>0.2</v>
      </c>
      <c r="U152" s="551">
        <f t="shared" si="106"/>
        <v>0.2</v>
      </c>
      <c r="V152" s="551">
        <f t="shared" si="107"/>
        <v>0.2</v>
      </c>
      <c r="W152" s="551">
        <f t="shared" si="108"/>
        <v>0.2</v>
      </c>
      <c r="X152" s="551">
        <f t="shared" si="109"/>
        <v>0.2</v>
      </c>
      <c r="Y152" s="551">
        <f t="shared" si="110"/>
        <v>0.2</v>
      </c>
      <c r="Z152" s="560">
        <f t="shared" si="111"/>
        <v>0.2</v>
      </c>
      <c r="AA152" s="551">
        <f t="shared" si="112"/>
        <v>0.2</v>
      </c>
      <c r="AB152" s="551">
        <f t="shared" si="113"/>
        <v>0.2</v>
      </c>
      <c r="AC152" s="637">
        <f t="shared" si="100"/>
        <v>0</v>
      </c>
      <c r="AD152" s="570">
        <f t="shared" si="101"/>
        <v>0</v>
      </c>
      <c r="AE152" s="570">
        <f t="shared" si="102"/>
        <v>0</v>
      </c>
      <c r="AG152" s="549" t="s">
        <v>704</v>
      </c>
      <c r="AH152" s="553" t="s">
        <v>52</v>
      </c>
      <c r="AI152" s="550" t="s">
        <v>307</v>
      </c>
      <c r="AJ152" s="556">
        <v>0.2</v>
      </c>
      <c r="AK152" s="556">
        <v>0.2</v>
      </c>
      <c r="AL152" s="556">
        <v>0.2</v>
      </c>
      <c r="AM152" s="556">
        <v>0.2</v>
      </c>
      <c r="AN152" s="556">
        <v>0.2</v>
      </c>
      <c r="AO152" s="556">
        <v>0.2</v>
      </c>
      <c r="AP152" s="556">
        <v>0.2</v>
      </c>
      <c r="AQ152" s="556">
        <v>0.2</v>
      </c>
      <c r="AR152" s="556">
        <v>0.2</v>
      </c>
      <c r="AS152" s="556">
        <v>0.2</v>
      </c>
      <c r="AT152" s="638"/>
      <c r="AU152" s="572"/>
      <c r="AV152" s="572"/>
      <c r="AX152" s="549" t="s">
        <v>355</v>
      </c>
      <c r="AY152" s="553" t="s">
        <v>52</v>
      </c>
      <c r="AZ152" s="550" t="s">
        <v>307</v>
      </c>
      <c r="BA152" s="556">
        <v>0.2</v>
      </c>
      <c r="BB152" s="556">
        <v>0.2</v>
      </c>
      <c r="BC152" s="556">
        <v>0.2</v>
      </c>
      <c r="BD152" s="556">
        <v>0.2</v>
      </c>
      <c r="BE152" s="556">
        <v>0.2</v>
      </c>
      <c r="BF152" s="556">
        <v>0.2</v>
      </c>
      <c r="BG152" s="556">
        <v>0.2</v>
      </c>
      <c r="BH152" s="556">
        <v>0.2</v>
      </c>
      <c r="BI152" s="556">
        <v>0.2</v>
      </c>
      <c r="BJ152" s="556">
        <v>0.2</v>
      </c>
      <c r="BK152" s="638"/>
      <c r="BL152" s="572"/>
      <c r="BM152" s="572"/>
      <c r="BO152" s="549" t="s">
        <v>355</v>
      </c>
      <c r="BP152" s="553" t="s">
        <v>52</v>
      </c>
      <c r="BQ152" s="550" t="s">
        <v>307</v>
      </c>
      <c r="BR152" s="556">
        <v>0.2</v>
      </c>
      <c r="BS152" s="556">
        <v>0.2</v>
      </c>
      <c r="BT152" s="556">
        <v>0.2</v>
      </c>
      <c r="BU152" s="556">
        <v>0.2</v>
      </c>
      <c r="BV152" s="556">
        <v>0.2</v>
      </c>
      <c r="BW152" s="556">
        <v>0.2</v>
      </c>
      <c r="BX152" s="556">
        <v>0.2</v>
      </c>
      <c r="BY152" s="556">
        <v>0.2</v>
      </c>
      <c r="BZ152" s="556">
        <v>0.2</v>
      </c>
      <c r="CA152" s="556">
        <v>0.2</v>
      </c>
      <c r="CB152" s="638"/>
      <c r="CC152" s="572"/>
      <c r="CD152" s="572"/>
      <c r="CE152" s="688"/>
    </row>
    <row r="153" spans="1:84" s="452" customFormat="1">
      <c r="A153"/>
      <c r="B153" s="523">
        <f t="shared" si="125"/>
        <v>3</v>
      </c>
      <c r="C153" s="566" t="str">
        <f t="shared" si="121"/>
        <v>汚染物質含有材料の使用回避</v>
      </c>
      <c r="D153" s="534">
        <f>IF(I$140=0,0,G153/I$140)</f>
        <v>0.2</v>
      </c>
      <c r="E153" s="535">
        <f>IF(J$140=0,0,H153/J$140)</f>
        <v>0</v>
      </c>
      <c r="F153"/>
      <c r="G153" s="535">
        <f t="shared" si="122"/>
        <v>0.2</v>
      </c>
      <c r="H153" s="535">
        <f t="shared" si="123"/>
        <v>0</v>
      </c>
      <c r="I153" s="535">
        <f>G154+G155</f>
        <v>1</v>
      </c>
      <c r="J153" s="535">
        <f>H154+H155</f>
        <v>0</v>
      </c>
      <c r="K153" s="535">
        <f>IF(スコア!M166=0,0,1)</f>
        <v>1</v>
      </c>
      <c r="L153" s="535">
        <f>IF(スコア!O166=0,0,1)</f>
        <v>0</v>
      </c>
      <c r="M153" s="535">
        <f t="shared" si="124"/>
        <v>0.2</v>
      </c>
      <c r="N153" s="535">
        <f t="shared" si="127"/>
        <v>0</v>
      </c>
      <c r="O153"/>
      <c r="P153" s="537">
        <f t="shared" si="119"/>
        <v>3</v>
      </c>
      <c r="Q153" s="537" t="str">
        <f t="shared" si="120"/>
        <v>LR2</v>
      </c>
      <c r="R153" s="538" t="str">
        <f t="shared" si="99"/>
        <v>汚染物質含有材料の使用回避</v>
      </c>
      <c r="S153" s="539">
        <f t="shared" si="104"/>
        <v>0.2</v>
      </c>
      <c r="T153" s="539">
        <f t="shared" si="105"/>
        <v>0.2</v>
      </c>
      <c r="U153" s="539">
        <f t="shared" si="106"/>
        <v>0.2</v>
      </c>
      <c r="V153" s="539">
        <f t="shared" si="107"/>
        <v>0.2</v>
      </c>
      <c r="W153" s="539">
        <f t="shared" si="108"/>
        <v>0.2</v>
      </c>
      <c r="X153" s="539">
        <f t="shared" si="109"/>
        <v>0.2</v>
      </c>
      <c r="Y153" s="539">
        <f t="shared" si="110"/>
        <v>0.2</v>
      </c>
      <c r="Z153" s="603">
        <f t="shared" si="111"/>
        <v>0.2</v>
      </c>
      <c r="AA153" s="539">
        <f t="shared" si="112"/>
        <v>0.2</v>
      </c>
      <c r="AB153" s="539">
        <f t="shared" si="113"/>
        <v>0.2</v>
      </c>
      <c r="AC153" s="633">
        <f t="shared" si="100"/>
        <v>0</v>
      </c>
      <c r="AD153" s="634">
        <f t="shared" si="101"/>
        <v>0</v>
      </c>
      <c r="AE153" s="634">
        <f t="shared" si="102"/>
        <v>0</v>
      </c>
      <c r="AF153"/>
      <c r="AG153" s="537">
        <v>3</v>
      </c>
      <c r="AH153" s="542" t="s">
        <v>364</v>
      </c>
      <c r="AI153" s="566" t="s">
        <v>308</v>
      </c>
      <c r="AJ153" s="543">
        <v>0.2</v>
      </c>
      <c r="AK153" s="543">
        <v>0.2</v>
      </c>
      <c r="AL153" s="543">
        <v>0.2</v>
      </c>
      <c r="AM153" s="543">
        <v>0.2</v>
      </c>
      <c r="AN153" s="543">
        <v>0.2</v>
      </c>
      <c r="AO153" s="543">
        <v>0.2</v>
      </c>
      <c r="AP153" s="543">
        <v>0.2</v>
      </c>
      <c r="AQ153" s="543">
        <v>0.2</v>
      </c>
      <c r="AR153" s="543">
        <v>0.2</v>
      </c>
      <c r="AS153" s="543">
        <v>0.2</v>
      </c>
      <c r="AT153" s="635">
        <v>0</v>
      </c>
      <c r="AU153" s="636">
        <v>0</v>
      </c>
      <c r="AV153" s="636">
        <v>0</v>
      </c>
      <c r="AW153"/>
      <c r="AX153" s="537">
        <v>3</v>
      </c>
      <c r="AY153" s="542" t="s">
        <v>364</v>
      </c>
      <c r="AZ153" s="566" t="s">
        <v>308</v>
      </c>
      <c r="BA153" s="543">
        <v>0.2</v>
      </c>
      <c r="BB153" s="543">
        <v>0.2</v>
      </c>
      <c r="BC153" s="543">
        <v>0.2</v>
      </c>
      <c r="BD153" s="543">
        <v>0.2</v>
      </c>
      <c r="BE153" s="543">
        <v>0.2</v>
      </c>
      <c r="BF153" s="543">
        <v>0.2</v>
      </c>
      <c r="BG153" s="543">
        <v>0.2</v>
      </c>
      <c r="BH153" s="543">
        <v>0.2</v>
      </c>
      <c r="BI153" s="543">
        <v>0.2</v>
      </c>
      <c r="BJ153" s="543">
        <v>0.2</v>
      </c>
      <c r="BK153" s="635"/>
      <c r="BL153" s="636"/>
      <c r="BM153" s="636"/>
      <c r="BN153"/>
      <c r="BO153" s="537">
        <v>3</v>
      </c>
      <c r="BP153" s="542" t="s">
        <v>364</v>
      </c>
      <c r="BQ153" s="566" t="s">
        <v>308</v>
      </c>
      <c r="BR153" s="543">
        <v>0.2</v>
      </c>
      <c r="BS153" s="543">
        <v>0.2</v>
      </c>
      <c r="BT153" s="543">
        <v>0.2</v>
      </c>
      <c r="BU153" s="543">
        <v>0.2</v>
      </c>
      <c r="BV153" s="543">
        <v>0.2</v>
      </c>
      <c r="BW153" s="543">
        <v>0.2</v>
      </c>
      <c r="BX153" s="543">
        <v>0.2</v>
      </c>
      <c r="BY153" s="543">
        <v>0.2</v>
      </c>
      <c r="BZ153" s="543">
        <v>0.2</v>
      </c>
      <c r="CA153" s="543">
        <v>0.2</v>
      </c>
      <c r="CB153" s="635"/>
      <c r="CC153" s="636"/>
      <c r="CD153" s="636"/>
      <c r="CE153" s="698"/>
      <c r="CF153"/>
    </row>
    <row r="154" spans="1:84">
      <c r="B154" s="523" t="str">
        <f t="shared" si="125"/>
        <v>3.1</v>
      </c>
      <c r="C154" s="550" t="str">
        <f t="shared" si="121"/>
        <v>有害物質を含まない材料の使用</v>
      </c>
      <c r="D154" s="547">
        <f>IF(I$153=0,0,G154/I$153)</f>
        <v>0.3</v>
      </c>
      <c r="E154" s="548">
        <f>IF(J$153=0,0,H154/J$153)</f>
        <v>0</v>
      </c>
      <c r="G154" s="548">
        <f t="shared" si="122"/>
        <v>0.3</v>
      </c>
      <c r="H154" s="548">
        <f t="shared" si="123"/>
        <v>0</v>
      </c>
      <c r="I154" s="548"/>
      <c r="J154" s="548"/>
      <c r="K154" s="548">
        <f>IF(スコア!M167=0,0,1)</f>
        <v>1</v>
      </c>
      <c r="L154" s="548">
        <f>IF(スコア!O167=0,0,1)</f>
        <v>0</v>
      </c>
      <c r="M154" s="548">
        <f t="shared" si="124"/>
        <v>0.3</v>
      </c>
      <c r="N154" s="548">
        <f t="shared" si="127"/>
        <v>0</v>
      </c>
      <c r="P154" s="549" t="str">
        <f t="shared" si="119"/>
        <v>3.1</v>
      </c>
      <c r="Q154" s="549" t="str">
        <f t="shared" si="120"/>
        <v>LR2 3</v>
      </c>
      <c r="R154" s="550" t="str">
        <f t="shared" si="99"/>
        <v>有害物質を含まない材料の使用</v>
      </c>
      <c r="S154" s="551">
        <f t="shared" si="104"/>
        <v>0.3</v>
      </c>
      <c r="T154" s="551">
        <f t="shared" si="105"/>
        <v>0.3</v>
      </c>
      <c r="U154" s="551">
        <f t="shared" si="106"/>
        <v>0.3</v>
      </c>
      <c r="V154" s="551">
        <f t="shared" si="107"/>
        <v>0.3</v>
      </c>
      <c r="W154" s="551">
        <f t="shared" si="108"/>
        <v>0.3</v>
      </c>
      <c r="X154" s="551">
        <f t="shared" si="109"/>
        <v>0.3</v>
      </c>
      <c r="Y154" s="551">
        <f t="shared" si="110"/>
        <v>0.3</v>
      </c>
      <c r="Z154" s="560">
        <f t="shared" si="111"/>
        <v>0.3</v>
      </c>
      <c r="AA154" s="551">
        <f t="shared" si="112"/>
        <v>0.3</v>
      </c>
      <c r="AB154" s="551">
        <f t="shared" si="113"/>
        <v>0.3</v>
      </c>
      <c r="AC154" s="637">
        <f t="shared" si="100"/>
        <v>0</v>
      </c>
      <c r="AD154" s="570">
        <f t="shared" si="101"/>
        <v>0</v>
      </c>
      <c r="AE154" s="570">
        <f t="shared" si="102"/>
        <v>0</v>
      </c>
      <c r="AG154" s="549" t="s">
        <v>356</v>
      </c>
      <c r="AH154" s="553" t="s">
        <v>53</v>
      </c>
      <c r="AI154" s="550" t="s">
        <v>309</v>
      </c>
      <c r="AJ154" s="556">
        <v>0.3</v>
      </c>
      <c r="AK154" s="556">
        <v>0.3</v>
      </c>
      <c r="AL154" s="556">
        <v>0.3</v>
      </c>
      <c r="AM154" s="556">
        <v>0.3</v>
      </c>
      <c r="AN154" s="556">
        <v>0.3</v>
      </c>
      <c r="AO154" s="556">
        <v>0.3</v>
      </c>
      <c r="AP154" s="556">
        <v>0.3</v>
      </c>
      <c r="AQ154" s="556">
        <v>0.3</v>
      </c>
      <c r="AR154" s="556">
        <v>0.3</v>
      </c>
      <c r="AS154" s="556">
        <v>0.3</v>
      </c>
      <c r="AT154" s="638">
        <v>0</v>
      </c>
      <c r="AU154" s="572">
        <v>0</v>
      </c>
      <c r="AV154" s="572">
        <v>0</v>
      </c>
      <c r="AX154" s="549" t="s">
        <v>357</v>
      </c>
      <c r="AY154" s="553" t="s">
        <v>53</v>
      </c>
      <c r="AZ154" s="550" t="s">
        <v>309</v>
      </c>
      <c r="BA154" s="556">
        <v>0.3</v>
      </c>
      <c r="BB154" s="556">
        <v>0.3</v>
      </c>
      <c r="BC154" s="556">
        <v>0.3</v>
      </c>
      <c r="BD154" s="556">
        <v>0.3</v>
      </c>
      <c r="BE154" s="556">
        <v>0.3</v>
      </c>
      <c r="BF154" s="556">
        <v>0.3</v>
      </c>
      <c r="BG154" s="556">
        <v>0.3</v>
      </c>
      <c r="BH154" s="556">
        <v>0.3</v>
      </c>
      <c r="BI154" s="556">
        <v>0.3</v>
      </c>
      <c r="BJ154" s="556">
        <v>0.3</v>
      </c>
      <c r="BK154" s="638"/>
      <c r="BL154" s="572"/>
      <c r="BM154" s="572"/>
      <c r="BO154" s="549" t="s">
        <v>357</v>
      </c>
      <c r="BP154" s="553" t="s">
        <v>53</v>
      </c>
      <c r="BQ154" s="550" t="s">
        <v>309</v>
      </c>
      <c r="BR154" s="556">
        <v>0.3</v>
      </c>
      <c r="BS154" s="556">
        <v>0.3</v>
      </c>
      <c r="BT154" s="556">
        <v>0.3</v>
      </c>
      <c r="BU154" s="556">
        <v>0.3</v>
      </c>
      <c r="BV154" s="556">
        <v>0.3</v>
      </c>
      <c r="BW154" s="556">
        <v>0.3</v>
      </c>
      <c r="BX154" s="556">
        <v>0.3</v>
      </c>
      <c r="BY154" s="556">
        <v>0.3</v>
      </c>
      <c r="BZ154" s="556">
        <v>0.3</v>
      </c>
      <c r="CA154" s="556">
        <v>0.3</v>
      </c>
      <c r="CB154" s="638"/>
      <c r="CC154" s="572"/>
      <c r="CD154" s="572"/>
      <c r="CE154" s="688"/>
    </row>
    <row r="155" spans="1:84">
      <c r="B155" s="523" t="str">
        <f t="shared" si="125"/>
        <v>3.2</v>
      </c>
      <c r="C155" s="550" t="str">
        <f t="shared" si="121"/>
        <v>フロン・ハロンの回避</v>
      </c>
      <c r="D155" s="547">
        <f>IF(I$153=0,0,G155/I$153)</f>
        <v>0.7</v>
      </c>
      <c r="E155" s="548">
        <f>IF(J$153=0,0,H155/J$153)</f>
        <v>0</v>
      </c>
      <c r="G155" s="548">
        <f t="shared" si="122"/>
        <v>0.7</v>
      </c>
      <c r="H155" s="548">
        <f t="shared" si="123"/>
        <v>0</v>
      </c>
      <c r="I155" s="548">
        <f>SUM(G156:G158)</f>
        <v>1</v>
      </c>
      <c r="J155" s="548">
        <f>SUM(H156:H158)</f>
        <v>0</v>
      </c>
      <c r="K155" s="548">
        <f>IF(スコア!M168=0,0,1)</f>
        <v>1</v>
      </c>
      <c r="L155" s="548">
        <f>IF(スコア!O168=0,0,1)</f>
        <v>0</v>
      </c>
      <c r="M155" s="548">
        <f t="shared" si="124"/>
        <v>0.7</v>
      </c>
      <c r="N155" s="548">
        <f t="shared" si="127"/>
        <v>0</v>
      </c>
      <c r="P155" s="549" t="str">
        <f t="shared" si="119"/>
        <v>3.2</v>
      </c>
      <c r="Q155" s="549" t="str">
        <f t="shared" si="120"/>
        <v>LR2 3</v>
      </c>
      <c r="R155" s="550" t="str">
        <f t="shared" si="99"/>
        <v>フロン・ハロンの回避</v>
      </c>
      <c r="S155" s="551">
        <f>IF($P$3=1,BA155,IF($P$3=2,BR155,AJ155))</f>
        <v>0.7</v>
      </c>
      <c r="T155" s="551">
        <f t="shared" si="105"/>
        <v>0.7</v>
      </c>
      <c r="U155" s="551">
        <f t="shared" si="106"/>
        <v>0.7</v>
      </c>
      <c r="V155" s="551">
        <f t="shared" si="107"/>
        <v>0.7</v>
      </c>
      <c r="W155" s="551">
        <f t="shared" si="108"/>
        <v>0.7</v>
      </c>
      <c r="X155" s="551">
        <f t="shared" si="109"/>
        <v>0.7</v>
      </c>
      <c r="Y155" s="551">
        <f t="shared" si="110"/>
        <v>0.7</v>
      </c>
      <c r="Z155" s="560">
        <f t="shared" si="111"/>
        <v>0.7</v>
      </c>
      <c r="AA155" s="551">
        <f t="shared" si="112"/>
        <v>0.7</v>
      </c>
      <c r="AB155" s="551">
        <f t="shared" si="113"/>
        <v>0.7</v>
      </c>
      <c r="AC155" s="637">
        <f t="shared" si="100"/>
        <v>0</v>
      </c>
      <c r="AD155" s="570">
        <f t="shared" si="101"/>
        <v>0</v>
      </c>
      <c r="AE155" s="570">
        <f t="shared" si="102"/>
        <v>0</v>
      </c>
      <c r="AG155" s="549" t="s">
        <v>358</v>
      </c>
      <c r="AH155" s="553" t="s">
        <v>53</v>
      </c>
      <c r="AI155" s="550" t="s">
        <v>54</v>
      </c>
      <c r="AJ155" s="556">
        <v>0.7</v>
      </c>
      <c r="AK155" s="556">
        <v>0.7</v>
      </c>
      <c r="AL155" s="556">
        <v>0.7</v>
      </c>
      <c r="AM155" s="556">
        <v>0.7</v>
      </c>
      <c r="AN155" s="556">
        <v>0.7</v>
      </c>
      <c r="AO155" s="556">
        <v>0.7</v>
      </c>
      <c r="AP155" s="556">
        <v>0.7</v>
      </c>
      <c r="AQ155" s="556">
        <v>0.7</v>
      </c>
      <c r="AR155" s="556">
        <v>0.7</v>
      </c>
      <c r="AS155" s="556">
        <v>0.7</v>
      </c>
      <c r="AT155" s="638">
        <v>0</v>
      </c>
      <c r="AU155" s="572">
        <v>0</v>
      </c>
      <c r="AV155" s="572">
        <v>0</v>
      </c>
      <c r="AX155" s="549" t="s">
        <v>358</v>
      </c>
      <c r="AY155" s="553" t="s">
        <v>53</v>
      </c>
      <c r="AZ155" s="550" t="s">
        <v>54</v>
      </c>
      <c r="BA155" s="556">
        <v>0.7</v>
      </c>
      <c r="BB155" s="556">
        <v>0.7</v>
      </c>
      <c r="BC155" s="556">
        <v>0.7</v>
      </c>
      <c r="BD155" s="556">
        <v>0.7</v>
      </c>
      <c r="BE155" s="556">
        <v>0.7</v>
      </c>
      <c r="BF155" s="556">
        <v>0.7</v>
      </c>
      <c r="BG155" s="556">
        <v>0.7</v>
      </c>
      <c r="BH155" s="556">
        <v>0.7</v>
      </c>
      <c r="BI155" s="556">
        <v>0.7</v>
      </c>
      <c r="BJ155" s="556">
        <v>0.7</v>
      </c>
      <c r="BK155" s="638"/>
      <c r="BL155" s="572"/>
      <c r="BM155" s="572"/>
      <c r="BO155" s="549" t="s">
        <v>358</v>
      </c>
      <c r="BP155" s="553" t="s">
        <v>53</v>
      </c>
      <c r="BQ155" s="550" t="s">
        <v>54</v>
      </c>
      <c r="BR155" s="556">
        <v>0.7</v>
      </c>
      <c r="BS155" s="556">
        <v>0.7</v>
      </c>
      <c r="BT155" s="556">
        <v>0.7</v>
      </c>
      <c r="BU155" s="556">
        <v>0.7</v>
      </c>
      <c r="BV155" s="556">
        <v>0.7</v>
      </c>
      <c r="BW155" s="556">
        <v>0.7</v>
      </c>
      <c r="BX155" s="556">
        <v>0.7</v>
      </c>
      <c r="BY155" s="556">
        <v>0.7</v>
      </c>
      <c r="BZ155" s="556">
        <v>0.7</v>
      </c>
      <c r="CA155" s="556">
        <v>0.7</v>
      </c>
      <c r="CB155" s="638"/>
      <c r="CC155" s="572"/>
      <c r="CD155" s="572"/>
      <c r="CE155" s="688"/>
    </row>
    <row r="156" spans="1:84">
      <c r="B156" s="523" t="str">
        <f t="shared" si="125"/>
        <v>3.2.1</v>
      </c>
      <c r="C156" s="546" t="str">
        <f t="shared" si="121"/>
        <v>消火剤</v>
      </c>
      <c r="D156" s="536">
        <f t="shared" ref="D156:E158" si="128">IF(I$155&gt;0,G156/I$155,0)</f>
        <v>0.33333333333333331</v>
      </c>
      <c r="E156" s="548">
        <f t="shared" si="128"/>
        <v>0</v>
      </c>
      <c r="G156" s="548">
        <f t="shared" si="122"/>
        <v>0.33333333333333331</v>
      </c>
      <c r="H156" s="548">
        <f t="shared" si="123"/>
        <v>0</v>
      </c>
      <c r="I156" s="548"/>
      <c r="J156" s="548"/>
      <c r="K156" s="548">
        <f>IF(スコア!M169=0,0,1)</f>
        <v>1</v>
      </c>
      <c r="L156" s="548">
        <f>IF(スコア!O169=0,0,1)</f>
        <v>0</v>
      </c>
      <c r="M156" s="548">
        <f t="shared" si="124"/>
        <v>0.33333333333333331</v>
      </c>
      <c r="N156" s="548">
        <f t="shared" si="127"/>
        <v>0</v>
      </c>
      <c r="P156" s="549" t="str">
        <f t="shared" si="119"/>
        <v>3.2.1</v>
      </c>
      <c r="Q156" s="549" t="str">
        <f t="shared" si="120"/>
        <v>LR2 3.2</v>
      </c>
      <c r="R156" s="550" t="str">
        <f t="shared" ref="R156:R180" si="129">IF($P$3=1,AZ156,IF($P$3=2,BQ156,AI156))</f>
        <v>消火剤</v>
      </c>
      <c r="S156" s="551">
        <f t="shared" si="104"/>
        <v>0.33333333333333331</v>
      </c>
      <c r="T156" s="551">
        <f t="shared" si="105"/>
        <v>0.33333333333333331</v>
      </c>
      <c r="U156" s="551">
        <f t="shared" si="106"/>
        <v>0.33333333333333331</v>
      </c>
      <c r="V156" s="551">
        <f t="shared" si="107"/>
        <v>0.33333333333333331</v>
      </c>
      <c r="W156" s="551">
        <f t="shared" si="108"/>
        <v>0.33333333333333331</v>
      </c>
      <c r="X156" s="551">
        <f t="shared" si="109"/>
        <v>0.33333333333333331</v>
      </c>
      <c r="Y156" s="551">
        <f t="shared" si="110"/>
        <v>0.33333333333333331</v>
      </c>
      <c r="Z156" s="560">
        <f t="shared" si="111"/>
        <v>0.33333333333333331</v>
      </c>
      <c r="AA156" s="551">
        <f t="shared" si="112"/>
        <v>0.33333333333333331</v>
      </c>
      <c r="AB156" s="551">
        <f t="shared" si="113"/>
        <v>0.33333333333333331</v>
      </c>
      <c r="AC156" s="637">
        <f t="shared" ref="AC156:AC180" si="130">IF($P$3=1,BK156,IF($P$3=2,CB156,AT156))</f>
        <v>0</v>
      </c>
      <c r="AD156" s="570">
        <f t="shared" ref="AD156:AD180" si="131">IF($P$3=1,BL156,IF($P$3=2,CC156,AU156))</f>
        <v>0</v>
      </c>
      <c r="AE156" s="570">
        <f t="shared" ref="AE156:AE180" si="132">IF($P$3=1,BM156,IF($P$3=2,CD156,AV156))</f>
        <v>0</v>
      </c>
      <c r="AG156" s="549" t="s">
        <v>359</v>
      </c>
      <c r="AH156" s="553" t="s">
        <v>584</v>
      </c>
      <c r="AI156" s="554" t="s">
        <v>360</v>
      </c>
      <c r="AJ156" s="556">
        <v>0.33333333333333331</v>
      </c>
      <c r="AK156" s="556">
        <v>0.33333333333333331</v>
      </c>
      <c r="AL156" s="556">
        <v>0.33333333333333331</v>
      </c>
      <c r="AM156" s="556">
        <v>0.33333333333333331</v>
      </c>
      <c r="AN156" s="556">
        <v>0.33333333333333331</v>
      </c>
      <c r="AO156" s="556">
        <v>0.33333333333333331</v>
      </c>
      <c r="AP156" s="556">
        <v>0.33333333333333331</v>
      </c>
      <c r="AQ156" s="556">
        <v>0.33333333333333331</v>
      </c>
      <c r="AR156" s="556">
        <v>0.33333333333333331</v>
      </c>
      <c r="AS156" s="556">
        <v>0.33333333333333331</v>
      </c>
      <c r="AT156" s="638">
        <v>0</v>
      </c>
      <c r="AU156" s="572">
        <v>0</v>
      </c>
      <c r="AV156" s="572">
        <v>0</v>
      </c>
      <c r="AX156" s="549" t="s">
        <v>359</v>
      </c>
      <c r="AY156" s="553" t="s">
        <v>584</v>
      </c>
      <c r="AZ156" s="554" t="s">
        <v>360</v>
      </c>
      <c r="BA156" s="556">
        <v>0.33333333333333331</v>
      </c>
      <c r="BB156" s="556">
        <v>0.33333333333333331</v>
      </c>
      <c r="BC156" s="556">
        <v>0.33333333333333331</v>
      </c>
      <c r="BD156" s="556">
        <v>0.33333333333333331</v>
      </c>
      <c r="BE156" s="556">
        <v>0.33333333333333331</v>
      </c>
      <c r="BF156" s="556">
        <v>0.33333333333333331</v>
      </c>
      <c r="BG156" s="556">
        <v>0.33333333333333331</v>
      </c>
      <c r="BH156" s="556">
        <v>0.33333333333333331</v>
      </c>
      <c r="BI156" s="556">
        <v>0.33333333333333331</v>
      </c>
      <c r="BJ156" s="556">
        <v>0.33333333333333331</v>
      </c>
      <c r="BK156" s="638"/>
      <c r="BL156" s="572"/>
      <c r="BM156" s="572"/>
      <c r="BO156" s="549" t="s">
        <v>359</v>
      </c>
      <c r="BP156" s="553" t="s">
        <v>584</v>
      </c>
      <c r="BQ156" s="554" t="s">
        <v>360</v>
      </c>
      <c r="BR156" s="556">
        <v>0.33333333333333331</v>
      </c>
      <c r="BS156" s="556">
        <v>0.33333333333333331</v>
      </c>
      <c r="BT156" s="556">
        <v>0.33333333333333331</v>
      </c>
      <c r="BU156" s="556">
        <v>0.33333333333333331</v>
      </c>
      <c r="BV156" s="556">
        <v>0.33333333333333331</v>
      </c>
      <c r="BW156" s="556">
        <v>0.33333333333333331</v>
      </c>
      <c r="BX156" s="556">
        <v>0.33333333333333331</v>
      </c>
      <c r="BY156" s="556">
        <v>0.33333333333333331</v>
      </c>
      <c r="BZ156" s="556">
        <v>0.33333333333333331</v>
      </c>
      <c r="CA156" s="556">
        <v>0.33333333333333331</v>
      </c>
      <c r="CB156" s="638"/>
      <c r="CC156" s="572"/>
      <c r="CD156" s="572"/>
      <c r="CE156" s="688"/>
    </row>
    <row r="157" spans="1:84">
      <c r="B157" s="523" t="str">
        <f t="shared" si="125"/>
        <v>3.2.2</v>
      </c>
      <c r="C157" s="546" t="str">
        <f t="shared" si="121"/>
        <v>発泡剤（断熱材等）</v>
      </c>
      <c r="D157" s="536">
        <f t="shared" si="128"/>
        <v>0.33333333333333331</v>
      </c>
      <c r="E157" s="548">
        <f t="shared" si="128"/>
        <v>0</v>
      </c>
      <c r="G157" s="548">
        <f t="shared" si="122"/>
        <v>0.33333333333333331</v>
      </c>
      <c r="H157" s="548">
        <f t="shared" si="123"/>
        <v>0</v>
      </c>
      <c r="I157" s="548"/>
      <c r="J157" s="548"/>
      <c r="K157" s="548">
        <f>IF(スコア!M170=0,0,1)</f>
        <v>1</v>
      </c>
      <c r="L157" s="548">
        <f>IF(スコア!O170=0,0,1)</f>
        <v>0</v>
      </c>
      <c r="M157" s="548">
        <f t="shared" si="124"/>
        <v>0.33333333333333331</v>
      </c>
      <c r="N157" s="548">
        <f t="shared" si="127"/>
        <v>0</v>
      </c>
      <c r="P157" s="549" t="str">
        <f t="shared" si="119"/>
        <v>3.2.2</v>
      </c>
      <c r="Q157" s="549" t="str">
        <f t="shared" si="120"/>
        <v>LR2 3.2</v>
      </c>
      <c r="R157" s="550" t="str">
        <f t="shared" si="129"/>
        <v>発泡剤（断熱材等）</v>
      </c>
      <c r="S157" s="551">
        <f t="shared" si="104"/>
        <v>0.33333333333333331</v>
      </c>
      <c r="T157" s="551">
        <f t="shared" si="105"/>
        <v>0.33333333333333331</v>
      </c>
      <c r="U157" s="551">
        <f t="shared" si="106"/>
        <v>0.33333333333333331</v>
      </c>
      <c r="V157" s="551">
        <f t="shared" si="107"/>
        <v>0.33333333333333331</v>
      </c>
      <c r="W157" s="551">
        <f t="shared" si="108"/>
        <v>0.33333333333333331</v>
      </c>
      <c r="X157" s="551">
        <f t="shared" si="109"/>
        <v>0.33333333333333331</v>
      </c>
      <c r="Y157" s="551">
        <f t="shared" si="110"/>
        <v>0.33333333333333331</v>
      </c>
      <c r="Z157" s="560">
        <f t="shared" si="111"/>
        <v>0.33333333333333331</v>
      </c>
      <c r="AA157" s="551">
        <f t="shared" si="112"/>
        <v>0.33333333333333331</v>
      </c>
      <c r="AB157" s="551">
        <f t="shared" si="113"/>
        <v>0.33333333333333331</v>
      </c>
      <c r="AC157" s="637">
        <f t="shared" si="130"/>
        <v>0</v>
      </c>
      <c r="AD157" s="570">
        <f t="shared" si="131"/>
        <v>0</v>
      </c>
      <c r="AE157" s="570">
        <f t="shared" si="132"/>
        <v>0</v>
      </c>
      <c r="AG157" s="549" t="s">
        <v>361</v>
      </c>
      <c r="AH157" s="553" t="s">
        <v>584</v>
      </c>
      <c r="AI157" s="554" t="s">
        <v>585</v>
      </c>
      <c r="AJ157" s="556">
        <v>0.33333333333333331</v>
      </c>
      <c r="AK157" s="556">
        <v>0.33333333333333331</v>
      </c>
      <c r="AL157" s="556">
        <v>0.33333333333333331</v>
      </c>
      <c r="AM157" s="556">
        <v>0.33333333333333331</v>
      </c>
      <c r="AN157" s="556">
        <v>0.33333333333333331</v>
      </c>
      <c r="AO157" s="556">
        <v>0.33333333333333331</v>
      </c>
      <c r="AP157" s="556">
        <v>0.33333333333333331</v>
      </c>
      <c r="AQ157" s="556">
        <v>0.33333333333333331</v>
      </c>
      <c r="AR157" s="556">
        <v>0.33333333333333331</v>
      </c>
      <c r="AS157" s="556">
        <v>0.33333333333333331</v>
      </c>
      <c r="AT157" s="638">
        <v>0</v>
      </c>
      <c r="AU157" s="572">
        <v>0</v>
      </c>
      <c r="AV157" s="572">
        <v>0</v>
      </c>
      <c r="AX157" s="549" t="s">
        <v>361</v>
      </c>
      <c r="AY157" s="553" t="s">
        <v>584</v>
      </c>
      <c r="AZ157" s="554" t="s">
        <v>585</v>
      </c>
      <c r="BA157" s="556">
        <v>0.33333333333333331</v>
      </c>
      <c r="BB157" s="556">
        <v>0.33333333333333331</v>
      </c>
      <c r="BC157" s="556">
        <v>0.33333333333333331</v>
      </c>
      <c r="BD157" s="556">
        <v>0.33333333333333331</v>
      </c>
      <c r="BE157" s="556">
        <v>0.33333333333333331</v>
      </c>
      <c r="BF157" s="556">
        <v>0.33333333333333331</v>
      </c>
      <c r="BG157" s="556">
        <v>0.33333333333333331</v>
      </c>
      <c r="BH157" s="556">
        <v>0.33333333333333331</v>
      </c>
      <c r="BI157" s="556">
        <v>0.33333333333333331</v>
      </c>
      <c r="BJ157" s="556">
        <v>0.33333333333333331</v>
      </c>
      <c r="BK157" s="638"/>
      <c r="BL157" s="572"/>
      <c r="BM157" s="572"/>
      <c r="BO157" s="549" t="s">
        <v>361</v>
      </c>
      <c r="BP157" s="553" t="s">
        <v>584</v>
      </c>
      <c r="BQ157" s="554" t="s">
        <v>362</v>
      </c>
      <c r="BR157" s="556">
        <v>0.33333333333333331</v>
      </c>
      <c r="BS157" s="556">
        <v>0.33333333333333331</v>
      </c>
      <c r="BT157" s="556">
        <v>0.33333333333333331</v>
      </c>
      <c r="BU157" s="556">
        <v>0.33333333333333331</v>
      </c>
      <c r="BV157" s="556">
        <v>0.33333333333333331</v>
      </c>
      <c r="BW157" s="556">
        <v>0.33333333333333331</v>
      </c>
      <c r="BX157" s="556">
        <v>0.33333333333333331</v>
      </c>
      <c r="BY157" s="556">
        <v>0.33333333333333331</v>
      </c>
      <c r="BZ157" s="556">
        <v>0.33333333333333331</v>
      </c>
      <c r="CA157" s="556">
        <v>0.33333333333333331</v>
      </c>
      <c r="CB157" s="638"/>
      <c r="CC157" s="572"/>
      <c r="CD157" s="572"/>
      <c r="CE157" s="688"/>
    </row>
    <row r="158" spans="1:84">
      <c r="B158" s="523" t="str">
        <f t="shared" si="125"/>
        <v>3.2.3</v>
      </c>
      <c r="C158" s="546" t="str">
        <f t="shared" si="121"/>
        <v>冷媒</v>
      </c>
      <c r="D158" s="536">
        <f t="shared" si="128"/>
        <v>0.33333333333333331</v>
      </c>
      <c r="E158" s="548">
        <f t="shared" si="128"/>
        <v>0</v>
      </c>
      <c r="G158" s="548">
        <f t="shared" si="122"/>
        <v>0.33333333333333331</v>
      </c>
      <c r="H158" s="548">
        <f t="shared" si="123"/>
        <v>0</v>
      </c>
      <c r="I158" s="548"/>
      <c r="J158" s="548"/>
      <c r="K158" s="548">
        <f>IF(スコア!M171=0,0,1)</f>
        <v>1</v>
      </c>
      <c r="L158" s="548">
        <f>IF(スコア!O171=0,0,1)</f>
        <v>0</v>
      </c>
      <c r="M158" s="548">
        <f t="shared" si="124"/>
        <v>0.33333333333333331</v>
      </c>
      <c r="N158" s="548">
        <f t="shared" si="127"/>
        <v>0</v>
      </c>
      <c r="P158" s="549" t="str">
        <f t="shared" si="119"/>
        <v>3.2.3</v>
      </c>
      <c r="Q158" s="549" t="str">
        <f t="shared" si="120"/>
        <v>LR2 3.2</v>
      </c>
      <c r="R158" s="550" t="str">
        <f t="shared" si="129"/>
        <v>冷媒</v>
      </c>
      <c r="S158" s="551">
        <f t="shared" si="104"/>
        <v>0.33333333333333331</v>
      </c>
      <c r="T158" s="551">
        <f t="shared" si="105"/>
        <v>0.33333333333333331</v>
      </c>
      <c r="U158" s="551">
        <f t="shared" si="106"/>
        <v>0.33333333333333331</v>
      </c>
      <c r="V158" s="551">
        <f t="shared" si="107"/>
        <v>0.33333333333333331</v>
      </c>
      <c r="W158" s="551">
        <f t="shared" si="108"/>
        <v>0.33333333333333331</v>
      </c>
      <c r="X158" s="551">
        <f t="shared" si="109"/>
        <v>0.33333333333333331</v>
      </c>
      <c r="Y158" s="551">
        <f t="shared" si="110"/>
        <v>0.33333333333333331</v>
      </c>
      <c r="Z158" s="560">
        <f t="shared" si="111"/>
        <v>0.33333333333333331</v>
      </c>
      <c r="AA158" s="551">
        <f t="shared" si="112"/>
        <v>0.33333333333333331</v>
      </c>
      <c r="AB158" s="551">
        <f t="shared" si="113"/>
        <v>0.33333333333333331</v>
      </c>
      <c r="AC158" s="637">
        <f t="shared" si="130"/>
        <v>0</v>
      </c>
      <c r="AD158" s="570">
        <f t="shared" si="131"/>
        <v>0</v>
      </c>
      <c r="AE158" s="570">
        <f t="shared" si="132"/>
        <v>0</v>
      </c>
      <c r="AG158" s="549" t="s">
        <v>378</v>
      </c>
      <c r="AH158" s="553" t="s">
        <v>584</v>
      </c>
      <c r="AI158" s="554" t="s">
        <v>586</v>
      </c>
      <c r="AJ158" s="556">
        <v>0.33333333333333331</v>
      </c>
      <c r="AK158" s="556">
        <v>0.33333333333333331</v>
      </c>
      <c r="AL158" s="556">
        <v>0.33333333333333331</v>
      </c>
      <c r="AM158" s="556">
        <v>0.33333333333333331</v>
      </c>
      <c r="AN158" s="556">
        <v>0.33333333333333331</v>
      </c>
      <c r="AO158" s="556">
        <v>0.33333333333333331</v>
      </c>
      <c r="AP158" s="556">
        <v>0.33333333333333331</v>
      </c>
      <c r="AQ158" s="556">
        <v>0.33333333333333331</v>
      </c>
      <c r="AR158" s="556">
        <v>0.33333333333333331</v>
      </c>
      <c r="AS158" s="556">
        <v>0.33333333333333331</v>
      </c>
      <c r="AT158" s="638">
        <v>0</v>
      </c>
      <c r="AU158" s="572">
        <v>0</v>
      </c>
      <c r="AV158" s="572">
        <v>0</v>
      </c>
      <c r="AX158" s="549" t="s">
        <v>378</v>
      </c>
      <c r="AY158" s="553" t="s">
        <v>584</v>
      </c>
      <c r="AZ158" s="554" t="s">
        <v>586</v>
      </c>
      <c r="BA158" s="556">
        <v>0.33333333333333331</v>
      </c>
      <c r="BB158" s="556">
        <v>0.33333333333333331</v>
      </c>
      <c r="BC158" s="556">
        <v>0.33333333333333331</v>
      </c>
      <c r="BD158" s="556">
        <v>0.33333333333333331</v>
      </c>
      <c r="BE158" s="556">
        <v>0.33333333333333331</v>
      </c>
      <c r="BF158" s="556">
        <v>0.33333333333333331</v>
      </c>
      <c r="BG158" s="556">
        <v>0.33333333333333331</v>
      </c>
      <c r="BH158" s="556">
        <v>0.33333333333333331</v>
      </c>
      <c r="BI158" s="556">
        <v>0.33333333333333331</v>
      </c>
      <c r="BJ158" s="556">
        <v>0.33333333333333331</v>
      </c>
      <c r="BK158" s="638"/>
      <c r="BL158" s="572"/>
      <c r="BM158" s="572"/>
      <c r="BO158" s="549" t="s">
        <v>378</v>
      </c>
      <c r="BP158" s="553" t="s">
        <v>584</v>
      </c>
      <c r="BQ158" s="554" t="s">
        <v>586</v>
      </c>
      <c r="BR158" s="556">
        <v>0.33333333333333331</v>
      </c>
      <c r="BS158" s="556">
        <v>0.33333333333333331</v>
      </c>
      <c r="BT158" s="556">
        <v>0.33333333333333331</v>
      </c>
      <c r="BU158" s="556">
        <v>0.33333333333333331</v>
      </c>
      <c r="BV158" s="556">
        <v>0.33333333333333331</v>
      </c>
      <c r="BW158" s="556">
        <v>0.33333333333333331</v>
      </c>
      <c r="BX158" s="556">
        <v>0.33333333333333331</v>
      </c>
      <c r="BY158" s="556">
        <v>0.33333333333333331</v>
      </c>
      <c r="BZ158" s="556">
        <v>0.33333333333333331</v>
      </c>
      <c r="CA158" s="556">
        <v>0.33333333333333331</v>
      </c>
      <c r="CB158" s="638"/>
      <c r="CC158" s="572"/>
      <c r="CD158" s="572"/>
      <c r="CE158" s="688"/>
    </row>
    <row r="159" spans="1:84" s="452" customFormat="1">
      <c r="A159"/>
      <c r="B159" s="523" t="str">
        <f t="shared" si="125"/>
        <v>LR3</v>
      </c>
      <c r="C159" s="524" t="str">
        <f t="shared" si="121"/>
        <v>敷地外環境</v>
      </c>
      <c r="D159" s="619">
        <f>IF(I$116=0,0,G159/I$116)</f>
        <v>0.3</v>
      </c>
      <c r="E159" s="526">
        <f>IF(J$116=0,0,H159/J$116)</f>
        <v>0</v>
      </c>
      <c r="F159"/>
      <c r="G159" s="526">
        <f t="shared" si="122"/>
        <v>0.3</v>
      </c>
      <c r="H159" s="526">
        <f t="shared" si="123"/>
        <v>0</v>
      </c>
      <c r="I159" s="526">
        <f>G160+G161+G169</f>
        <v>1</v>
      </c>
      <c r="J159" s="526">
        <f>H160+H161+H169</f>
        <v>0</v>
      </c>
      <c r="K159" s="526">
        <f>IF(スコア!Q172=0,0,1)</f>
        <v>1</v>
      </c>
      <c r="L159" s="526">
        <f>IF(スコア!O172=0,0,1)</f>
        <v>0</v>
      </c>
      <c r="M159" s="526">
        <f t="shared" si="124"/>
        <v>0.3</v>
      </c>
      <c r="N159" s="526">
        <f t="shared" si="127"/>
        <v>0</v>
      </c>
      <c r="O159"/>
      <c r="P159" s="625" t="str">
        <f t="shared" si="119"/>
        <v>LR3</v>
      </c>
      <c r="Q159" s="625" t="str">
        <f t="shared" si="120"/>
        <v>LR</v>
      </c>
      <c r="R159" s="527" t="str">
        <f t="shared" si="129"/>
        <v>敷地外環境</v>
      </c>
      <c r="S159" s="528">
        <f t="shared" si="104"/>
        <v>0.3</v>
      </c>
      <c r="T159" s="528">
        <f t="shared" si="105"/>
        <v>0.3</v>
      </c>
      <c r="U159" s="528">
        <f t="shared" si="106"/>
        <v>0.3</v>
      </c>
      <c r="V159" s="528">
        <f t="shared" si="107"/>
        <v>0.3</v>
      </c>
      <c r="W159" s="528">
        <f t="shared" si="108"/>
        <v>0.3</v>
      </c>
      <c r="X159" s="528">
        <f t="shared" si="109"/>
        <v>0.3</v>
      </c>
      <c r="Y159" s="528">
        <f t="shared" si="110"/>
        <v>0.3</v>
      </c>
      <c r="Z159" s="528">
        <f t="shared" si="111"/>
        <v>0.3</v>
      </c>
      <c r="AA159" s="528">
        <f t="shared" si="112"/>
        <v>0.3</v>
      </c>
      <c r="AB159" s="528">
        <f t="shared" si="113"/>
        <v>0.3</v>
      </c>
      <c r="AC159" s="627">
        <f t="shared" si="130"/>
        <v>0</v>
      </c>
      <c r="AD159" s="628">
        <f t="shared" si="131"/>
        <v>0</v>
      </c>
      <c r="AE159" s="628">
        <f t="shared" si="132"/>
        <v>0</v>
      </c>
      <c r="AF159"/>
      <c r="AG159" s="625" t="s">
        <v>379</v>
      </c>
      <c r="AH159" s="629" t="s">
        <v>380</v>
      </c>
      <c r="AI159" s="527" t="s">
        <v>381</v>
      </c>
      <c r="AJ159" s="531">
        <v>0.3</v>
      </c>
      <c r="AK159" s="531">
        <v>0.3</v>
      </c>
      <c r="AL159" s="531">
        <v>0.3</v>
      </c>
      <c r="AM159" s="531">
        <v>0.3</v>
      </c>
      <c r="AN159" s="531">
        <v>0.3</v>
      </c>
      <c r="AO159" s="531">
        <v>0.3</v>
      </c>
      <c r="AP159" s="531">
        <v>0.3</v>
      </c>
      <c r="AQ159" s="531">
        <v>0.3</v>
      </c>
      <c r="AR159" s="531">
        <v>0.3</v>
      </c>
      <c r="AS159" s="531">
        <v>0.3</v>
      </c>
      <c r="AT159" s="631">
        <v>0</v>
      </c>
      <c r="AU159" s="632">
        <v>0</v>
      </c>
      <c r="AV159" s="632">
        <v>0</v>
      </c>
      <c r="AW159"/>
      <c r="AX159" s="625" t="s">
        <v>379</v>
      </c>
      <c r="AY159" s="629" t="s">
        <v>380</v>
      </c>
      <c r="AZ159" s="527" t="s">
        <v>381</v>
      </c>
      <c r="BA159" s="531">
        <v>0.3</v>
      </c>
      <c r="BB159" s="531">
        <v>0.3</v>
      </c>
      <c r="BC159" s="531">
        <v>0.3</v>
      </c>
      <c r="BD159" s="531">
        <v>0.3</v>
      </c>
      <c r="BE159" s="531">
        <v>0.3</v>
      </c>
      <c r="BF159" s="531">
        <v>0.3</v>
      </c>
      <c r="BG159" s="531">
        <v>0.3</v>
      </c>
      <c r="BH159" s="531">
        <v>0.3</v>
      </c>
      <c r="BI159" s="531">
        <v>0.3</v>
      </c>
      <c r="BJ159" s="531">
        <v>0.3</v>
      </c>
      <c r="BK159" s="631"/>
      <c r="BL159" s="632"/>
      <c r="BM159" s="632"/>
      <c r="BN159"/>
      <c r="BO159" s="625" t="s">
        <v>379</v>
      </c>
      <c r="BP159" s="629" t="s">
        <v>380</v>
      </c>
      <c r="BQ159" s="527" t="s">
        <v>381</v>
      </c>
      <c r="BR159" s="531">
        <v>0.3</v>
      </c>
      <c r="BS159" s="531">
        <v>0.3</v>
      </c>
      <c r="BT159" s="531">
        <v>0.3</v>
      </c>
      <c r="BU159" s="531">
        <v>0.3</v>
      </c>
      <c r="BV159" s="531">
        <v>0.3</v>
      </c>
      <c r="BW159" s="531">
        <v>0.3</v>
      </c>
      <c r="BX159" s="531">
        <v>0.3</v>
      </c>
      <c r="BY159" s="531">
        <v>0.3</v>
      </c>
      <c r="BZ159" s="531">
        <v>0.3</v>
      </c>
      <c r="CA159" s="531">
        <v>0.3</v>
      </c>
      <c r="CB159" s="631"/>
      <c r="CC159" s="632"/>
      <c r="CD159" s="632"/>
      <c r="CE159" s="698"/>
      <c r="CF159"/>
    </row>
    <row r="160" spans="1:84" s="452" customFormat="1">
      <c r="A160"/>
      <c r="B160" s="530">
        <f t="shared" si="125"/>
        <v>1</v>
      </c>
      <c r="C160" s="538" t="str">
        <f t="shared" si="121"/>
        <v>地球温暖化への配慮</v>
      </c>
      <c r="D160" s="534">
        <f>IF(I$159=0,0,G160/I$159)</f>
        <v>0.33333333333333331</v>
      </c>
      <c r="E160" s="534">
        <f>IF(J$159=0,0,H160/J$159)</f>
        <v>0</v>
      </c>
      <c r="F160"/>
      <c r="G160" s="535">
        <f t="shared" si="122"/>
        <v>0.33333333333333331</v>
      </c>
      <c r="H160" s="535">
        <f t="shared" si="123"/>
        <v>0</v>
      </c>
      <c r="I160" s="535"/>
      <c r="J160" s="535"/>
      <c r="K160" s="535">
        <f>IF(スコア!M173=0,0,1)</f>
        <v>1</v>
      </c>
      <c r="L160" s="535">
        <f>IF(スコア!O173=0,0,1)</f>
        <v>0</v>
      </c>
      <c r="M160" s="535">
        <f t="shared" si="124"/>
        <v>0.33333333333333331</v>
      </c>
      <c r="N160" s="535">
        <f t="shared" si="127"/>
        <v>0</v>
      </c>
      <c r="O160"/>
      <c r="P160" s="640">
        <f t="shared" si="119"/>
        <v>1</v>
      </c>
      <c r="Q160" s="542" t="str">
        <f t="shared" si="120"/>
        <v>LR3</v>
      </c>
      <c r="R160" s="538" t="str">
        <f t="shared" si="129"/>
        <v>地球温暖化への配慮</v>
      </c>
      <c r="S160" s="543">
        <f t="shared" ref="S160:S180" si="133">IF($P$3=1,BA160,IF($P$3=2,BR160,AJ160))</f>
        <v>0.33333333333333331</v>
      </c>
      <c r="T160" s="543">
        <f t="shared" ref="T160:T180" si="134">IF($P$3=1,BB160,IF($P$3=2,BS160,AK160))</f>
        <v>0.33333333333333331</v>
      </c>
      <c r="U160" s="543">
        <f t="shared" ref="U160:U180" si="135">IF($P$3=1,BC160,IF($P$3=2,BT160,AL160))</f>
        <v>0.33333333333333331</v>
      </c>
      <c r="V160" s="543">
        <f t="shared" ref="V160:V180" si="136">IF($P$3=1,BD160,IF($P$3=2,BU160,AM160))</f>
        <v>0.33333333333333331</v>
      </c>
      <c r="W160" s="543">
        <f t="shared" ref="W160:W180" si="137">IF($P$3=1,BE160,IF($P$3=2,BV160,AN160))</f>
        <v>0.33333333333333331</v>
      </c>
      <c r="X160" s="543">
        <f t="shared" ref="X160:X180" si="138">IF($P$3=1,BF160,IF($P$3=2,BW160,AO160))</f>
        <v>0.33333333333333331</v>
      </c>
      <c r="Y160" s="543">
        <f t="shared" ref="Y160:Y180" si="139">IF($P$3=1,BG160,IF($P$3=2,BX160,AP160))</f>
        <v>0.33333333333333331</v>
      </c>
      <c r="Z160" s="543">
        <f t="shared" ref="Z160:Z180" si="140">IF($P$3=1,BH160,IF($P$3=2,BY160,AQ160))</f>
        <v>0.33333333333333331</v>
      </c>
      <c r="AA160" s="543">
        <f t="shared" ref="AA160:AA180" si="141">IF($P$3=1,BI160,IF($P$3=2,BZ160,AR160))</f>
        <v>0.33333333333333331</v>
      </c>
      <c r="AB160" s="543">
        <f t="shared" ref="AB160:AB180" si="142">IF($P$3=1,BJ160,IF($P$3=2,CA160,AS160))</f>
        <v>0.33333333333333331</v>
      </c>
      <c r="AC160" s="541">
        <f t="shared" si="130"/>
        <v>0</v>
      </c>
      <c r="AD160" s="539">
        <f t="shared" si="131"/>
        <v>0</v>
      </c>
      <c r="AE160" s="539">
        <f t="shared" si="132"/>
        <v>0</v>
      </c>
      <c r="AF160"/>
      <c r="AG160" s="537">
        <v>1</v>
      </c>
      <c r="AH160" s="542" t="s">
        <v>365</v>
      </c>
      <c r="AI160" s="538" t="s">
        <v>138</v>
      </c>
      <c r="AJ160" s="543">
        <v>0.33333333333333331</v>
      </c>
      <c r="AK160" s="543">
        <v>0.33333333333333331</v>
      </c>
      <c r="AL160" s="543">
        <v>0.33333333333333331</v>
      </c>
      <c r="AM160" s="543">
        <v>0.33333333333333331</v>
      </c>
      <c r="AN160" s="543">
        <v>0.33333333333333331</v>
      </c>
      <c r="AO160" s="543">
        <v>0.33333333333333331</v>
      </c>
      <c r="AP160" s="543">
        <v>0.33333333333333331</v>
      </c>
      <c r="AQ160" s="543">
        <v>0.33333333333333331</v>
      </c>
      <c r="AR160" s="543">
        <v>0.33333333333333331</v>
      </c>
      <c r="AS160" s="543">
        <v>0.33333333333333331</v>
      </c>
      <c r="AT160" s="544">
        <v>0</v>
      </c>
      <c r="AU160" s="543">
        <v>0</v>
      </c>
      <c r="AV160" s="543">
        <v>0</v>
      </c>
      <c r="AW160"/>
      <c r="AX160" s="537">
        <v>1</v>
      </c>
      <c r="AY160" s="542" t="s">
        <v>365</v>
      </c>
      <c r="AZ160" s="538" t="s">
        <v>138</v>
      </c>
      <c r="BA160" s="543">
        <f t="shared" ref="BA160:BJ161" si="143">1/3</f>
        <v>0.33333333333333331</v>
      </c>
      <c r="BB160" s="543">
        <f t="shared" si="143"/>
        <v>0.33333333333333331</v>
      </c>
      <c r="BC160" s="543">
        <f t="shared" si="143"/>
        <v>0.33333333333333331</v>
      </c>
      <c r="BD160" s="543">
        <f t="shared" si="143"/>
        <v>0.33333333333333331</v>
      </c>
      <c r="BE160" s="543">
        <f t="shared" si="143"/>
        <v>0.33333333333333331</v>
      </c>
      <c r="BF160" s="543">
        <f t="shared" si="143"/>
        <v>0.33333333333333331</v>
      </c>
      <c r="BG160" s="543">
        <f t="shared" si="143"/>
        <v>0.33333333333333331</v>
      </c>
      <c r="BH160" s="543">
        <f t="shared" si="143"/>
        <v>0.33333333333333331</v>
      </c>
      <c r="BI160" s="543">
        <f t="shared" si="143"/>
        <v>0.33333333333333331</v>
      </c>
      <c r="BJ160" s="543">
        <f t="shared" si="143"/>
        <v>0.33333333333333331</v>
      </c>
      <c r="BK160" s="544"/>
      <c r="BL160" s="543"/>
      <c r="BM160" s="543"/>
      <c r="BN160"/>
      <c r="BO160" s="537">
        <v>1</v>
      </c>
      <c r="BP160" s="542" t="s">
        <v>365</v>
      </c>
      <c r="BQ160" s="538" t="s">
        <v>138</v>
      </c>
      <c r="BR160" s="543">
        <f t="shared" ref="BR160:CA161" si="144">1/3</f>
        <v>0.33333333333333331</v>
      </c>
      <c r="BS160" s="543">
        <f t="shared" si="144"/>
        <v>0.33333333333333331</v>
      </c>
      <c r="BT160" s="543">
        <f t="shared" si="144"/>
        <v>0.33333333333333331</v>
      </c>
      <c r="BU160" s="543">
        <f t="shared" si="144"/>
        <v>0.33333333333333331</v>
      </c>
      <c r="BV160" s="543">
        <f t="shared" si="144"/>
        <v>0.33333333333333331</v>
      </c>
      <c r="BW160" s="543">
        <f t="shared" si="144"/>
        <v>0.33333333333333331</v>
      </c>
      <c r="BX160" s="543">
        <f t="shared" si="144"/>
        <v>0.33333333333333331</v>
      </c>
      <c r="BY160" s="543">
        <f t="shared" si="144"/>
        <v>0.33333333333333331</v>
      </c>
      <c r="BZ160" s="543">
        <f t="shared" si="144"/>
        <v>0.33333333333333331</v>
      </c>
      <c r="CA160" s="543">
        <f t="shared" si="144"/>
        <v>0.33333333333333331</v>
      </c>
      <c r="CB160" s="544"/>
      <c r="CC160" s="543"/>
      <c r="CD160" s="543"/>
      <c r="CE160" s="693"/>
      <c r="CF160"/>
    </row>
    <row r="161" spans="1:84" s="452" customFormat="1">
      <c r="A161"/>
      <c r="B161" s="523">
        <f t="shared" si="125"/>
        <v>2</v>
      </c>
      <c r="C161" s="538" t="str">
        <f t="shared" si="121"/>
        <v>地域環境への配慮</v>
      </c>
      <c r="D161" s="534">
        <f>IF(I$159=0,0,G161/I$159)</f>
        <v>0.33333333333333331</v>
      </c>
      <c r="E161" s="534">
        <f>IF(J$159=0,0,H161/J$159)</f>
        <v>0</v>
      </c>
      <c r="F161"/>
      <c r="G161" s="535">
        <f t="shared" si="122"/>
        <v>0.33333333333333331</v>
      </c>
      <c r="H161" s="535">
        <f t="shared" si="123"/>
        <v>0</v>
      </c>
      <c r="I161" s="535">
        <f>G162+G163+G164</f>
        <v>1</v>
      </c>
      <c r="J161" s="535">
        <f>H162+H163+H164</f>
        <v>0</v>
      </c>
      <c r="K161" s="535">
        <f>IF(スコア!M174=0,0,1)</f>
        <v>1</v>
      </c>
      <c r="L161" s="535">
        <f>IF(スコア!O174=0,0,1)</f>
        <v>0</v>
      </c>
      <c r="M161" s="535">
        <f t="shared" si="124"/>
        <v>0.33333333333333331</v>
      </c>
      <c r="N161" s="535">
        <f t="shared" si="127"/>
        <v>0</v>
      </c>
      <c r="O161"/>
      <c r="P161" s="640">
        <f t="shared" si="119"/>
        <v>2</v>
      </c>
      <c r="Q161" s="542" t="str">
        <f t="shared" si="120"/>
        <v>LR3</v>
      </c>
      <c r="R161" s="538" t="str">
        <f t="shared" si="129"/>
        <v>地域環境への配慮</v>
      </c>
      <c r="S161" s="543">
        <f t="shared" si="133"/>
        <v>0.33333333333333331</v>
      </c>
      <c r="T161" s="543">
        <f t="shared" si="134"/>
        <v>0.33333333333333331</v>
      </c>
      <c r="U161" s="543">
        <f t="shared" si="135"/>
        <v>0.33333333333333331</v>
      </c>
      <c r="V161" s="543">
        <f t="shared" si="136"/>
        <v>0.33333333333333331</v>
      </c>
      <c r="W161" s="543">
        <f t="shared" si="137"/>
        <v>0.33333333333333331</v>
      </c>
      <c r="X161" s="543">
        <f t="shared" si="138"/>
        <v>0.33333333333333331</v>
      </c>
      <c r="Y161" s="543">
        <f t="shared" si="139"/>
        <v>0.33333333333333331</v>
      </c>
      <c r="Z161" s="543">
        <f t="shared" si="140"/>
        <v>0.33333333333333331</v>
      </c>
      <c r="AA161" s="543">
        <f t="shared" si="141"/>
        <v>0.33333333333333331</v>
      </c>
      <c r="AB161" s="543">
        <f t="shared" si="142"/>
        <v>0.33333333333333331</v>
      </c>
      <c r="AC161" s="541">
        <f t="shared" si="130"/>
        <v>0</v>
      </c>
      <c r="AD161" s="539">
        <f t="shared" si="131"/>
        <v>0</v>
      </c>
      <c r="AE161" s="539">
        <f t="shared" si="132"/>
        <v>0</v>
      </c>
      <c r="AF161"/>
      <c r="AG161" s="537">
        <v>2</v>
      </c>
      <c r="AH161" s="542" t="s">
        <v>365</v>
      </c>
      <c r="AI161" s="538" t="s">
        <v>139</v>
      </c>
      <c r="AJ161" s="543">
        <v>0.33333333333333331</v>
      </c>
      <c r="AK161" s="543">
        <v>0.33333333333333331</v>
      </c>
      <c r="AL161" s="543">
        <v>0.33333333333333331</v>
      </c>
      <c r="AM161" s="543">
        <v>0.33333333333333331</v>
      </c>
      <c r="AN161" s="543">
        <v>0.33333333333333331</v>
      </c>
      <c r="AO161" s="543">
        <v>0.33333333333333331</v>
      </c>
      <c r="AP161" s="543">
        <v>0.33333333333333331</v>
      </c>
      <c r="AQ161" s="543">
        <v>0.33333333333333331</v>
      </c>
      <c r="AR161" s="543">
        <v>0.33333333333333331</v>
      </c>
      <c r="AS161" s="543">
        <v>0.33333333333333331</v>
      </c>
      <c r="AT161" s="544">
        <v>0</v>
      </c>
      <c r="AU161" s="543">
        <v>0</v>
      </c>
      <c r="AV161" s="543">
        <v>0</v>
      </c>
      <c r="AW161"/>
      <c r="AX161" s="537">
        <v>2</v>
      </c>
      <c r="AY161" s="542" t="s">
        <v>365</v>
      </c>
      <c r="AZ161" s="538" t="s">
        <v>139</v>
      </c>
      <c r="BA161" s="543">
        <f t="shared" si="143"/>
        <v>0.33333333333333331</v>
      </c>
      <c r="BB161" s="543">
        <f t="shared" si="143"/>
        <v>0.33333333333333331</v>
      </c>
      <c r="BC161" s="543">
        <f t="shared" si="143"/>
        <v>0.33333333333333331</v>
      </c>
      <c r="BD161" s="543">
        <f t="shared" si="143"/>
        <v>0.33333333333333331</v>
      </c>
      <c r="BE161" s="543">
        <f t="shared" si="143"/>
        <v>0.33333333333333331</v>
      </c>
      <c r="BF161" s="543">
        <f t="shared" si="143"/>
        <v>0.33333333333333331</v>
      </c>
      <c r="BG161" s="543">
        <f t="shared" si="143"/>
        <v>0.33333333333333331</v>
      </c>
      <c r="BH161" s="543">
        <f t="shared" si="143"/>
        <v>0.33333333333333331</v>
      </c>
      <c r="BI161" s="543">
        <f t="shared" si="143"/>
        <v>0.33333333333333331</v>
      </c>
      <c r="BJ161" s="543">
        <f t="shared" si="143"/>
        <v>0.33333333333333331</v>
      </c>
      <c r="BK161" s="544"/>
      <c r="BL161" s="543"/>
      <c r="BM161" s="543"/>
      <c r="BN161"/>
      <c r="BO161" s="537">
        <v>2</v>
      </c>
      <c r="BP161" s="542" t="s">
        <v>365</v>
      </c>
      <c r="BQ161" s="538" t="s">
        <v>139</v>
      </c>
      <c r="BR161" s="543">
        <f t="shared" si="144"/>
        <v>0.33333333333333331</v>
      </c>
      <c r="BS161" s="543">
        <f t="shared" si="144"/>
        <v>0.33333333333333331</v>
      </c>
      <c r="BT161" s="543">
        <f t="shared" si="144"/>
        <v>0.33333333333333331</v>
      </c>
      <c r="BU161" s="543">
        <f t="shared" si="144"/>
        <v>0.33333333333333331</v>
      </c>
      <c r="BV161" s="543">
        <f t="shared" si="144"/>
        <v>0.33333333333333331</v>
      </c>
      <c r="BW161" s="543">
        <f t="shared" si="144"/>
        <v>0.33333333333333331</v>
      </c>
      <c r="BX161" s="543">
        <f t="shared" si="144"/>
        <v>0.33333333333333331</v>
      </c>
      <c r="BY161" s="543">
        <f t="shared" si="144"/>
        <v>0.33333333333333331</v>
      </c>
      <c r="BZ161" s="543">
        <f t="shared" si="144"/>
        <v>0.33333333333333331</v>
      </c>
      <c r="CA161" s="543">
        <f t="shared" si="144"/>
        <v>0.33333333333333331</v>
      </c>
      <c r="CB161" s="544"/>
      <c r="CC161" s="543"/>
      <c r="CD161" s="543"/>
      <c r="CE161" s="693"/>
      <c r="CF161"/>
    </row>
    <row r="162" spans="1:84">
      <c r="B162" s="523" t="str">
        <f t="shared" si="125"/>
        <v>2.1</v>
      </c>
      <c r="C162" s="550" t="str">
        <f t="shared" si="121"/>
        <v>大気汚染防止</v>
      </c>
      <c r="D162" s="547">
        <f t="shared" ref="D162:E164" si="145">IF(I$161=0,0,G162/I$161)</f>
        <v>0.25</v>
      </c>
      <c r="E162" s="547">
        <f t="shared" si="145"/>
        <v>0</v>
      </c>
      <c r="G162" s="548">
        <f t="shared" si="122"/>
        <v>0.25</v>
      </c>
      <c r="H162" s="548">
        <f t="shared" si="123"/>
        <v>0</v>
      </c>
      <c r="I162" s="548"/>
      <c r="J162" s="548"/>
      <c r="K162" s="548">
        <f>IF(スコア!M175=0,0,1)</f>
        <v>1</v>
      </c>
      <c r="L162" s="548">
        <f>IF(スコア!O175=0,0,1)</f>
        <v>0</v>
      </c>
      <c r="M162" s="548">
        <f t="shared" si="124"/>
        <v>0.25</v>
      </c>
      <c r="N162" s="548">
        <f t="shared" si="127"/>
        <v>0</v>
      </c>
      <c r="P162" s="641" t="str">
        <f t="shared" si="119"/>
        <v>2.1</v>
      </c>
      <c r="Q162" s="553" t="str">
        <f t="shared" si="120"/>
        <v>LR3 2</v>
      </c>
      <c r="R162" s="550" t="str">
        <f t="shared" si="129"/>
        <v>大気汚染防止</v>
      </c>
      <c r="S162" s="556">
        <f t="shared" si="133"/>
        <v>0.25</v>
      </c>
      <c r="T162" s="556">
        <f t="shared" si="134"/>
        <v>0.25</v>
      </c>
      <c r="U162" s="556">
        <f t="shared" si="135"/>
        <v>0.25</v>
      </c>
      <c r="V162" s="556">
        <f t="shared" si="136"/>
        <v>0.25</v>
      </c>
      <c r="W162" s="556">
        <f t="shared" si="137"/>
        <v>0.25</v>
      </c>
      <c r="X162" s="556">
        <f t="shared" si="138"/>
        <v>0.25</v>
      </c>
      <c r="Y162" s="556">
        <f t="shared" si="139"/>
        <v>0.25</v>
      </c>
      <c r="Z162" s="556">
        <f t="shared" si="140"/>
        <v>0.25</v>
      </c>
      <c r="AA162" s="556">
        <f t="shared" si="141"/>
        <v>0.25</v>
      </c>
      <c r="AB162" s="556">
        <f t="shared" si="142"/>
        <v>0.25</v>
      </c>
      <c r="AC162" s="552">
        <f t="shared" si="130"/>
        <v>0</v>
      </c>
      <c r="AD162" s="551">
        <f t="shared" si="131"/>
        <v>0</v>
      </c>
      <c r="AE162" s="551">
        <f t="shared" si="132"/>
        <v>0</v>
      </c>
      <c r="AG162" s="642" t="s">
        <v>382</v>
      </c>
      <c r="AH162" s="553" t="s">
        <v>587</v>
      </c>
      <c r="AI162" s="550" t="s">
        <v>140</v>
      </c>
      <c r="AJ162" s="556">
        <v>0.25</v>
      </c>
      <c r="AK162" s="556">
        <v>0.25</v>
      </c>
      <c r="AL162" s="556">
        <v>0.25</v>
      </c>
      <c r="AM162" s="556">
        <v>0.25</v>
      </c>
      <c r="AN162" s="556">
        <v>0.25</v>
      </c>
      <c r="AO162" s="556">
        <v>0.25</v>
      </c>
      <c r="AP162" s="556">
        <v>0.25</v>
      </c>
      <c r="AQ162" s="556">
        <v>0.25</v>
      </c>
      <c r="AR162" s="556">
        <v>0.25</v>
      </c>
      <c r="AS162" s="556">
        <v>0.25</v>
      </c>
      <c r="AT162" s="557"/>
      <c r="AU162" s="556"/>
      <c r="AV162" s="556"/>
      <c r="AX162" s="642" t="s">
        <v>383</v>
      </c>
      <c r="AY162" s="553" t="s">
        <v>587</v>
      </c>
      <c r="AZ162" s="550" t="s">
        <v>140</v>
      </c>
      <c r="BA162" s="556">
        <v>0.25</v>
      </c>
      <c r="BB162" s="556">
        <v>0.25</v>
      </c>
      <c r="BC162" s="556">
        <v>0.25</v>
      </c>
      <c r="BD162" s="556">
        <v>0.25</v>
      </c>
      <c r="BE162" s="556">
        <v>0.25</v>
      </c>
      <c r="BF162" s="556">
        <v>0.25</v>
      </c>
      <c r="BG162" s="556">
        <v>0.25</v>
      </c>
      <c r="BH162" s="556">
        <v>0.25</v>
      </c>
      <c r="BI162" s="556">
        <v>0.25</v>
      </c>
      <c r="BJ162" s="556">
        <v>0.25</v>
      </c>
      <c r="BK162" s="557"/>
      <c r="BL162" s="556"/>
      <c r="BM162" s="556"/>
      <c r="BO162" s="642" t="s">
        <v>383</v>
      </c>
      <c r="BP162" s="553" t="s">
        <v>587</v>
      </c>
      <c r="BQ162" s="550" t="s">
        <v>140</v>
      </c>
      <c r="BR162" s="556">
        <v>0.25</v>
      </c>
      <c r="BS162" s="556">
        <v>0.25</v>
      </c>
      <c r="BT162" s="556">
        <v>0.25</v>
      </c>
      <c r="BU162" s="556">
        <v>0.25</v>
      </c>
      <c r="BV162" s="556">
        <v>0.25</v>
      </c>
      <c r="BW162" s="556">
        <v>0.25</v>
      </c>
      <c r="BX162" s="556">
        <v>0.25</v>
      </c>
      <c r="BY162" s="556">
        <v>0.25</v>
      </c>
      <c r="BZ162" s="556">
        <v>0.25</v>
      </c>
      <c r="CA162" s="556">
        <v>0.25</v>
      </c>
      <c r="CB162" s="557"/>
      <c r="CC162" s="556"/>
      <c r="CD162" s="556"/>
      <c r="CE162" s="694"/>
    </row>
    <row r="163" spans="1:84">
      <c r="B163" s="523" t="str">
        <f t="shared" si="125"/>
        <v>2.2</v>
      </c>
      <c r="C163" s="550" t="str">
        <f t="shared" si="121"/>
        <v>温熱環境悪化の改善</v>
      </c>
      <c r="D163" s="547">
        <f t="shared" si="145"/>
        <v>0.5</v>
      </c>
      <c r="E163" s="547">
        <f t="shared" si="145"/>
        <v>0</v>
      </c>
      <c r="G163" s="548">
        <f t="shared" si="122"/>
        <v>0.5</v>
      </c>
      <c r="H163" s="548">
        <f t="shared" si="123"/>
        <v>0</v>
      </c>
      <c r="I163" s="548"/>
      <c r="J163" s="548"/>
      <c r="K163" s="548">
        <f>IF(スコア!M176=0,0,1)</f>
        <v>1</v>
      </c>
      <c r="L163" s="548">
        <f>IF(スコア!O176=0,0,1)</f>
        <v>0</v>
      </c>
      <c r="M163" s="548">
        <f t="shared" si="124"/>
        <v>0.5</v>
      </c>
      <c r="N163" s="548">
        <f t="shared" si="127"/>
        <v>0</v>
      </c>
      <c r="P163" s="641" t="str">
        <f t="shared" si="119"/>
        <v>2.2</v>
      </c>
      <c r="Q163" s="553" t="str">
        <f t="shared" si="120"/>
        <v>LR3 2</v>
      </c>
      <c r="R163" s="550" t="str">
        <f t="shared" si="129"/>
        <v>温熱環境悪化の改善</v>
      </c>
      <c r="S163" s="611">
        <f t="shared" si="133"/>
        <v>0.5</v>
      </c>
      <c r="T163" s="611">
        <f t="shared" si="134"/>
        <v>0.5</v>
      </c>
      <c r="U163" s="611">
        <f t="shared" si="135"/>
        <v>0.5</v>
      </c>
      <c r="V163" s="611">
        <f t="shared" si="136"/>
        <v>0.5</v>
      </c>
      <c r="W163" s="611">
        <f t="shared" si="137"/>
        <v>0.5</v>
      </c>
      <c r="X163" s="611">
        <f t="shared" si="138"/>
        <v>0.5</v>
      </c>
      <c r="Y163" s="611">
        <f t="shared" si="139"/>
        <v>0.5</v>
      </c>
      <c r="Z163" s="611">
        <f t="shared" si="140"/>
        <v>0.5</v>
      </c>
      <c r="AA163" s="611">
        <f t="shared" si="141"/>
        <v>0.5</v>
      </c>
      <c r="AB163" s="611">
        <f t="shared" si="142"/>
        <v>0.5</v>
      </c>
      <c r="AC163" s="610">
        <f t="shared" si="130"/>
        <v>0</v>
      </c>
      <c r="AD163" s="609">
        <f t="shared" si="131"/>
        <v>0</v>
      </c>
      <c r="AE163" s="609">
        <f t="shared" si="132"/>
        <v>0</v>
      </c>
      <c r="AG163" s="642" t="s">
        <v>384</v>
      </c>
      <c r="AH163" s="553" t="s">
        <v>587</v>
      </c>
      <c r="AI163" s="550" t="s">
        <v>444</v>
      </c>
      <c r="AJ163" s="611">
        <v>0.5</v>
      </c>
      <c r="AK163" s="611">
        <v>0.5</v>
      </c>
      <c r="AL163" s="611">
        <v>0.5</v>
      </c>
      <c r="AM163" s="611">
        <v>0.5</v>
      </c>
      <c r="AN163" s="611">
        <v>0.5</v>
      </c>
      <c r="AO163" s="611">
        <v>0.5</v>
      </c>
      <c r="AP163" s="611">
        <v>0.5</v>
      </c>
      <c r="AQ163" s="611">
        <v>0.5</v>
      </c>
      <c r="AR163" s="611">
        <v>0.5</v>
      </c>
      <c r="AS163" s="611">
        <v>0.5</v>
      </c>
      <c r="AT163" s="612"/>
      <c r="AU163" s="611"/>
      <c r="AV163" s="611"/>
      <c r="AX163" s="642" t="s">
        <v>384</v>
      </c>
      <c r="AY163" s="553" t="s">
        <v>587</v>
      </c>
      <c r="AZ163" s="550" t="s">
        <v>444</v>
      </c>
      <c r="BA163" s="611">
        <v>0.5</v>
      </c>
      <c r="BB163" s="611">
        <v>0.5</v>
      </c>
      <c r="BC163" s="611">
        <v>0.5</v>
      </c>
      <c r="BD163" s="611">
        <v>0.5</v>
      </c>
      <c r="BE163" s="611">
        <v>0.5</v>
      </c>
      <c r="BF163" s="611">
        <v>0.5</v>
      </c>
      <c r="BG163" s="611">
        <v>0.5</v>
      </c>
      <c r="BH163" s="611">
        <v>0.5</v>
      </c>
      <c r="BI163" s="611">
        <v>0.5</v>
      </c>
      <c r="BJ163" s="611">
        <v>0.5</v>
      </c>
      <c r="BK163" s="612"/>
      <c r="BL163" s="611"/>
      <c r="BM163" s="611"/>
      <c r="BO163" s="642" t="s">
        <v>384</v>
      </c>
      <c r="BP163" s="553" t="s">
        <v>587</v>
      </c>
      <c r="BQ163" s="550" t="s">
        <v>444</v>
      </c>
      <c r="BR163" s="611">
        <v>0.5</v>
      </c>
      <c r="BS163" s="611">
        <v>0.5</v>
      </c>
      <c r="BT163" s="611">
        <v>0.5</v>
      </c>
      <c r="BU163" s="611">
        <v>0.5</v>
      </c>
      <c r="BV163" s="611">
        <v>0.5</v>
      </c>
      <c r="BW163" s="611">
        <v>0.5</v>
      </c>
      <c r="BX163" s="611">
        <v>0.5</v>
      </c>
      <c r="BY163" s="611">
        <v>0.5</v>
      </c>
      <c r="BZ163" s="611">
        <v>0.5</v>
      </c>
      <c r="CA163" s="611">
        <v>0.5</v>
      </c>
      <c r="CB163" s="612"/>
      <c r="CC163" s="611"/>
      <c r="CD163" s="611"/>
      <c r="CE163" s="697"/>
    </row>
    <row r="164" spans="1:84">
      <c r="B164" s="523" t="str">
        <f t="shared" si="125"/>
        <v>2.3</v>
      </c>
      <c r="C164" s="550" t="str">
        <f t="shared" si="121"/>
        <v>地域インフラへの負荷抑制</v>
      </c>
      <c r="D164" s="547">
        <f t="shared" si="145"/>
        <v>0.25</v>
      </c>
      <c r="E164" s="547">
        <f t="shared" si="145"/>
        <v>0</v>
      </c>
      <c r="G164" s="548">
        <f t="shared" si="122"/>
        <v>0.25</v>
      </c>
      <c r="H164" s="548">
        <f t="shared" si="123"/>
        <v>0</v>
      </c>
      <c r="I164" s="548">
        <f>SUM(G165:G168)</f>
        <v>1</v>
      </c>
      <c r="J164" s="548">
        <f>SUM(H165:H168)</f>
        <v>0</v>
      </c>
      <c r="K164" s="548">
        <f>IF(スコア!M177=0,0,1)</f>
        <v>1</v>
      </c>
      <c r="L164" s="548">
        <f>IF(スコア!O177=0,0,1)</f>
        <v>0</v>
      </c>
      <c r="M164" s="548">
        <f t="shared" si="124"/>
        <v>0.25</v>
      </c>
      <c r="N164" s="548">
        <f t="shared" si="127"/>
        <v>0</v>
      </c>
      <c r="P164" s="641" t="str">
        <f t="shared" si="119"/>
        <v>2.3</v>
      </c>
      <c r="Q164" s="553" t="str">
        <f t="shared" si="120"/>
        <v>LR3 2</v>
      </c>
      <c r="R164" s="550" t="str">
        <f t="shared" si="129"/>
        <v>地域インフラへの負荷抑制</v>
      </c>
      <c r="S164" s="611">
        <f t="shared" si="133"/>
        <v>0.25</v>
      </c>
      <c r="T164" s="611">
        <f t="shared" si="134"/>
        <v>0.25</v>
      </c>
      <c r="U164" s="611">
        <f t="shared" si="135"/>
        <v>0.25</v>
      </c>
      <c r="V164" s="611">
        <f t="shared" si="136"/>
        <v>0.25</v>
      </c>
      <c r="W164" s="611">
        <f t="shared" si="137"/>
        <v>0.25</v>
      </c>
      <c r="X164" s="611">
        <f t="shared" si="138"/>
        <v>0.25</v>
      </c>
      <c r="Y164" s="611">
        <f t="shared" si="139"/>
        <v>0.25</v>
      </c>
      <c r="Z164" s="611">
        <f t="shared" si="140"/>
        <v>0.25</v>
      </c>
      <c r="AA164" s="611">
        <f t="shared" si="141"/>
        <v>0.25</v>
      </c>
      <c r="AB164" s="611">
        <f t="shared" si="142"/>
        <v>0.25</v>
      </c>
      <c r="AC164" s="610">
        <f t="shared" si="130"/>
        <v>0</v>
      </c>
      <c r="AD164" s="609">
        <f t="shared" si="131"/>
        <v>0</v>
      </c>
      <c r="AE164" s="609">
        <f t="shared" si="132"/>
        <v>0</v>
      </c>
      <c r="AG164" s="642" t="s">
        <v>385</v>
      </c>
      <c r="AH164" s="553" t="s">
        <v>587</v>
      </c>
      <c r="AI164" s="550" t="s">
        <v>141</v>
      </c>
      <c r="AJ164" s="611">
        <v>0.25</v>
      </c>
      <c r="AK164" s="611">
        <v>0.25</v>
      </c>
      <c r="AL164" s="611">
        <v>0.25</v>
      </c>
      <c r="AM164" s="611">
        <v>0.25</v>
      </c>
      <c r="AN164" s="611">
        <v>0.25</v>
      </c>
      <c r="AO164" s="611">
        <v>0.25</v>
      </c>
      <c r="AP164" s="611">
        <v>0.25</v>
      </c>
      <c r="AQ164" s="611">
        <v>0.25</v>
      </c>
      <c r="AR164" s="611">
        <v>0.25</v>
      </c>
      <c r="AS164" s="611">
        <v>0.25</v>
      </c>
      <c r="AT164" s="612"/>
      <c r="AU164" s="611"/>
      <c r="AV164" s="611"/>
      <c r="AX164" s="642" t="s">
        <v>386</v>
      </c>
      <c r="AY164" s="553" t="s">
        <v>587</v>
      </c>
      <c r="AZ164" s="550" t="s">
        <v>141</v>
      </c>
      <c r="BA164" s="611">
        <v>0.25</v>
      </c>
      <c r="BB164" s="611">
        <v>0.25</v>
      </c>
      <c r="BC164" s="611">
        <v>0.25</v>
      </c>
      <c r="BD164" s="611">
        <v>0.25</v>
      </c>
      <c r="BE164" s="611">
        <v>0.25</v>
      </c>
      <c r="BF164" s="611">
        <v>0.25</v>
      </c>
      <c r="BG164" s="611">
        <v>0.25</v>
      </c>
      <c r="BH164" s="611">
        <v>0.25</v>
      </c>
      <c r="BI164" s="611">
        <v>0.25</v>
      </c>
      <c r="BJ164" s="611">
        <v>0.25</v>
      </c>
      <c r="BK164" s="612"/>
      <c r="BL164" s="611"/>
      <c r="BM164" s="611"/>
      <c r="BO164" s="642" t="s">
        <v>386</v>
      </c>
      <c r="BP164" s="553" t="s">
        <v>587</v>
      </c>
      <c r="BQ164" s="550" t="s">
        <v>141</v>
      </c>
      <c r="BR164" s="611">
        <v>0.25</v>
      </c>
      <c r="BS164" s="611">
        <v>0.25</v>
      </c>
      <c r="BT164" s="611">
        <v>0.25</v>
      </c>
      <c r="BU164" s="611">
        <v>0.25</v>
      </c>
      <c r="BV164" s="611">
        <v>0.25</v>
      </c>
      <c r="BW164" s="611">
        <v>0.25</v>
      </c>
      <c r="BX164" s="611">
        <v>0.25</v>
      </c>
      <c r="BY164" s="611">
        <v>0.25</v>
      </c>
      <c r="BZ164" s="611">
        <v>0.25</v>
      </c>
      <c r="CA164" s="611">
        <v>0.25</v>
      </c>
      <c r="CB164" s="612"/>
      <c r="CC164" s="611"/>
      <c r="CD164" s="611"/>
      <c r="CE164" s="697"/>
    </row>
    <row r="165" spans="1:84">
      <c r="B165" s="523" t="str">
        <f t="shared" si="125"/>
        <v>2.3.1</v>
      </c>
      <c r="C165" s="643" t="str">
        <f t="shared" si="121"/>
        <v>雨水排水負荷低減</v>
      </c>
      <c r="D165" s="547">
        <f t="shared" ref="D165:E168" si="146">IF(I$164=0,0,G165/I$164)</f>
        <v>0.25</v>
      </c>
      <c r="E165" s="547">
        <f t="shared" si="146"/>
        <v>0</v>
      </c>
      <c r="G165" s="548">
        <f t="shared" si="122"/>
        <v>0.25</v>
      </c>
      <c r="H165" s="548">
        <f t="shared" si="123"/>
        <v>0</v>
      </c>
      <c r="I165" s="548"/>
      <c r="J165" s="548"/>
      <c r="K165" s="548">
        <f>IF(スコア!M178=0,0,1)</f>
        <v>1</v>
      </c>
      <c r="L165" s="548">
        <f>IF(スコア!O178=0,0,1)</f>
        <v>0</v>
      </c>
      <c r="M165" s="548">
        <f t="shared" si="124"/>
        <v>0.25</v>
      </c>
      <c r="N165" s="548">
        <f t="shared" si="127"/>
        <v>0</v>
      </c>
      <c r="P165" s="642" t="str">
        <f t="shared" si="119"/>
        <v>2.3.1</v>
      </c>
      <c r="Q165" s="553" t="str">
        <f t="shared" si="120"/>
        <v>LR3 2.3</v>
      </c>
      <c r="R165" s="643" t="str">
        <f t="shared" si="129"/>
        <v>雨水排水負荷低減</v>
      </c>
      <c r="S165" s="556">
        <f t="shared" si="133"/>
        <v>0.25</v>
      </c>
      <c r="T165" s="556">
        <f t="shared" si="134"/>
        <v>0.25</v>
      </c>
      <c r="U165" s="556">
        <f t="shared" si="135"/>
        <v>0.25</v>
      </c>
      <c r="V165" s="556">
        <f t="shared" si="136"/>
        <v>0.25</v>
      </c>
      <c r="W165" s="556">
        <f t="shared" si="137"/>
        <v>0.25</v>
      </c>
      <c r="X165" s="556">
        <f t="shared" si="138"/>
        <v>0.25</v>
      </c>
      <c r="Y165" s="556">
        <f t="shared" si="139"/>
        <v>0.25</v>
      </c>
      <c r="Z165" s="556">
        <f t="shared" si="140"/>
        <v>0.25</v>
      </c>
      <c r="AA165" s="556">
        <f t="shared" si="141"/>
        <v>0.25</v>
      </c>
      <c r="AB165" s="556">
        <f t="shared" si="142"/>
        <v>0.25</v>
      </c>
      <c r="AC165" s="610">
        <f t="shared" si="130"/>
        <v>0</v>
      </c>
      <c r="AD165" s="609">
        <f t="shared" si="131"/>
        <v>0</v>
      </c>
      <c r="AE165" s="609">
        <f t="shared" si="132"/>
        <v>0</v>
      </c>
      <c r="AG165" s="642" t="s">
        <v>387</v>
      </c>
      <c r="AH165" s="553" t="s">
        <v>588</v>
      </c>
      <c r="AI165" s="643" t="s">
        <v>445</v>
      </c>
      <c r="AJ165" s="556">
        <v>0.25</v>
      </c>
      <c r="AK165" s="556">
        <v>0.25</v>
      </c>
      <c r="AL165" s="556">
        <v>0.25</v>
      </c>
      <c r="AM165" s="556">
        <v>0.25</v>
      </c>
      <c r="AN165" s="556">
        <v>0.25</v>
      </c>
      <c r="AO165" s="556">
        <v>0.25</v>
      </c>
      <c r="AP165" s="556">
        <v>0.25</v>
      </c>
      <c r="AQ165" s="556">
        <v>0.25</v>
      </c>
      <c r="AR165" s="556">
        <v>0.25</v>
      </c>
      <c r="AS165" s="556">
        <v>0.25</v>
      </c>
      <c r="AT165" s="612"/>
      <c r="AU165" s="611"/>
      <c r="AV165" s="611"/>
      <c r="AX165" s="642" t="s">
        <v>387</v>
      </c>
      <c r="AY165" s="553" t="s">
        <v>588</v>
      </c>
      <c r="AZ165" s="643" t="s">
        <v>445</v>
      </c>
      <c r="BA165" s="556">
        <v>0.25</v>
      </c>
      <c r="BB165" s="556">
        <v>0.25</v>
      </c>
      <c r="BC165" s="556">
        <v>0.25</v>
      </c>
      <c r="BD165" s="556">
        <v>0.25</v>
      </c>
      <c r="BE165" s="556">
        <v>0.25</v>
      </c>
      <c r="BF165" s="556">
        <v>0.25</v>
      </c>
      <c r="BG165" s="556">
        <v>0.25</v>
      </c>
      <c r="BH165" s="556">
        <v>0.25</v>
      </c>
      <c r="BI165" s="556">
        <v>0.25</v>
      </c>
      <c r="BJ165" s="556">
        <v>0.25</v>
      </c>
      <c r="BK165" s="612"/>
      <c r="BL165" s="611"/>
      <c r="BM165" s="611"/>
      <c r="BO165" s="642" t="s">
        <v>387</v>
      </c>
      <c r="BP165" s="553" t="s">
        <v>588</v>
      </c>
      <c r="BQ165" s="643" t="s">
        <v>445</v>
      </c>
      <c r="BR165" s="556">
        <v>0.25</v>
      </c>
      <c r="BS165" s="556">
        <v>0.25</v>
      </c>
      <c r="BT165" s="556">
        <v>0.25</v>
      </c>
      <c r="BU165" s="556">
        <v>0.25</v>
      </c>
      <c r="BV165" s="556">
        <v>0.25</v>
      </c>
      <c r="BW165" s="556">
        <v>0.25</v>
      </c>
      <c r="BX165" s="556">
        <v>0.25</v>
      </c>
      <c r="BY165" s="556">
        <v>0.25</v>
      </c>
      <c r="BZ165" s="556">
        <v>0.25</v>
      </c>
      <c r="CA165" s="556">
        <v>0.25</v>
      </c>
      <c r="CB165" s="612"/>
      <c r="CC165" s="611"/>
      <c r="CD165" s="611"/>
      <c r="CE165" s="697"/>
    </row>
    <row r="166" spans="1:84">
      <c r="B166" s="523" t="str">
        <f t="shared" si="125"/>
        <v>2.3.2</v>
      </c>
      <c r="C166" s="643" t="str">
        <f t="shared" si="121"/>
        <v>汚水処理負荷抑制</v>
      </c>
      <c r="D166" s="547">
        <f t="shared" si="146"/>
        <v>0.25</v>
      </c>
      <c r="E166" s="547">
        <f t="shared" si="146"/>
        <v>0</v>
      </c>
      <c r="G166" s="548">
        <f t="shared" si="122"/>
        <v>0.25</v>
      </c>
      <c r="H166" s="548">
        <f t="shared" si="123"/>
        <v>0</v>
      </c>
      <c r="I166" s="548"/>
      <c r="J166" s="548"/>
      <c r="K166" s="548">
        <f>IF(スコア!M179=0,0,1)</f>
        <v>1</v>
      </c>
      <c r="L166" s="548">
        <f>IF(スコア!O179=0,0,1)</f>
        <v>0</v>
      </c>
      <c r="M166" s="548">
        <f t="shared" si="124"/>
        <v>0.25</v>
      </c>
      <c r="N166" s="548">
        <f t="shared" si="127"/>
        <v>0</v>
      </c>
      <c r="P166" s="642" t="str">
        <f t="shared" si="119"/>
        <v>2.3.2</v>
      </c>
      <c r="Q166" s="553" t="str">
        <f t="shared" si="120"/>
        <v>LR3 2.3</v>
      </c>
      <c r="R166" s="643" t="str">
        <f t="shared" si="129"/>
        <v>汚水処理負荷抑制</v>
      </c>
      <c r="S166" s="556">
        <f t="shared" si="133"/>
        <v>0.25</v>
      </c>
      <c r="T166" s="556">
        <f t="shared" si="134"/>
        <v>0.25</v>
      </c>
      <c r="U166" s="556">
        <f t="shared" si="135"/>
        <v>0.25</v>
      </c>
      <c r="V166" s="556">
        <f t="shared" si="136"/>
        <v>0.25</v>
      </c>
      <c r="W166" s="556">
        <f t="shared" si="137"/>
        <v>0.25</v>
      </c>
      <c r="X166" s="556">
        <f t="shared" si="138"/>
        <v>0.25</v>
      </c>
      <c r="Y166" s="556">
        <f t="shared" si="139"/>
        <v>0.25</v>
      </c>
      <c r="Z166" s="556">
        <f t="shared" si="140"/>
        <v>0.25</v>
      </c>
      <c r="AA166" s="556">
        <f t="shared" si="141"/>
        <v>0.25</v>
      </c>
      <c r="AB166" s="556">
        <f t="shared" si="142"/>
        <v>0.25</v>
      </c>
      <c r="AC166" s="610">
        <f t="shared" si="130"/>
        <v>0</v>
      </c>
      <c r="AD166" s="609">
        <f t="shared" si="131"/>
        <v>0</v>
      </c>
      <c r="AE166" s="609">
        <f t="shared" si="132"/>
        <v>0</v>
      </c>
      <c r="AG166" s="642" t="s">
        <v>388</v>
      </c>
      <c r="AH166" s="553" t="s">
        <v>588</v>
      </c>
      <c r="AI166" s="643" t="s">
        <v>446</v>
      </c>
      <c r="AJ166" s="556">
        <v>0.25</v>
      </c>
      <c r="AK166" s="556">
        <v>0.25</v>
      </c>
      <c r="AL166" s="556">
        <v>0.25</v>
      </c>
      <c r="AM166" s="556">
        <v>0.25</v>
      </c>
      <c r="AN166" s="556">
        <v>0.25</v>
      </c>
      <c r="AO166" s="556">
        <v>0.25</v>
      </c>
      <c r="AP166" s="556">
        <v>0.25</v>
      </c>
      <c r="AQ166" s="556">
        <v>0.25</v>
      </c>
      <c r="AR166" s="556">
        <v>0.25</v>
      </c>
      <c r="AS166" s="556">
        <v>0.25</v>
      </c>
      <c r="AT166" s="612"/>
      <c r="AU166" s="611"/>
      <c r="AV166" s="611"/>
      <c r="AX166" s="642" t="s">
        <v>388</v>
      </c>
      <c r="AY166" s="553" t="s">
        <v>588</v>
      </c>
      <c r="AZ166" s="643" t="s">
        <v>446</v>
      </c>
      <c r="BA166" s="556">
        <v>0.25</v>
      </c>
      <c r="BB166" s="556">
        <v>0.25</v>
      </c>
      <c r="BC166" s="556">
        <v>0.25</v>
      </c>
      <c r="BD166" s="556">
        <v>0.25</v>
      </c>
      <c r="BE166" s="556">
        <v>0.25</v>
      </c>
      <c r="BF166" s="556">
        <v>0.25</v>
      </c>
      <c r="BG166" s="556">
        <v>0.25</v>
      </c>
      <c r="BH166" s="556">
        <v>0.25</v>
      </c>
      <c r="BI166" s="556">
        <v>0.25</v>
      </c>
      <c r="BJ166" s="556">
        <v>0.25</v>
      </c>
      <c r="BK166" s="612"/>
      <c r="BL166" s="611"/>
      <c r="BM166" s="611"/>
      <c r="BO166" s="642" t="s">
        <v>388</v>
      </c>
      <c r="BP166" s="553" t="s">
        <v>588</v>
      </c>
      <c r="BQ166" s="643" t="s">
        <v>446</v>
      </c>
      <c r="BR166" s="556">
        <v>0.25</v>
      </c>
      <c r="BS166" s="556">
        <v>0.25</v>
      </c>
      <c r="BT166" s="556">
        <v>0.25</v>
      </c>
      <c r="BU166" s="556">
        <v>0.25</v>
      </c>
      <c r="BV166" s="556">
        <v>0.25</v>
      </c>
      <c r="BW166" s="556">
        <v>0.25</v>
      </c>
      <c r="BX166" s="556">
        <v>0.25</v>
      </c>
      <c r="BY166" s="556">
        <v>0.25</v>
      </c>
      <c r="BZ166" s="556">
        <v>0.25</v>
      </c>
      <c r="CA166" s="556">
        <v>0.25</v>
      </c>
      <c r="CB166" s="612"/>
      <c r="CC166" s="611"/>
      <c r="CD166" s="611"/>
      <c r="CE166" s="697"/>
    </row>
    <row r="167" spans="1:84">
      <c r="B167" s="523" t="str">
        <f t="shared" si="125"/>
        <v>2.3.3</v>
      </c>
      <c r="C167" s="643" t="str">
        <f t="shared" si="121"/>
        <v>交通負荷抑制</v>
      </c>
      <c r="D167" s="547">
        <f t="shared" si="146"/>
        <v>0.25</v>
      </c>
      <c r="E167" s="547">
        <f t="shared" si="146"/>
        <v>0</v>
      </c>
      <c r="G167" s="548">
        <f t="shared" si="122"/>
        <v>0.25</v>
      </c>
      <c r="H167" s="548">
        <f t="shared" si="123"/>
        <v>0</v>
      </c>
      <c r="I167" s="548"/>
      <c r="J167" s="548"/>
      <c r="K167" s="548">
        <f>IF(スコア!M180=0,0,1)</f>
        <v>1</v>
      </c>
      <c r="L167" s="548">
        <f>IF(スコア!O180=0,0,1)</f>
        <v>0</v>
      </c>
      <c r="M167" s="548">
        <f t="shared" si="124"/>
        <v>0.25</v>
      </c>
      <c r="N167" s="548">
        <f t="shared" si="127"/>
        <v>0</v>
      </c>
      <c r="P167" s="642" t="str">
        <f t="shared" si="119"/>
        <v>2.3.3</v>
      </c>
      <c r="Q167" s="553" t="str">
        <f t="shared" si="120"/>
        <v>LR3 2.3</v>
      </c>
      <c r="R167" s="643" t="str">
        <f t="shared" si="129"/>
        <v>交通負荷抑制</v>
      </c>
      <c r="S167" s="556">
        <f t="shared" si="133"/>
        <v>0.25</v>
      </c>
      <c r="T167" s="556">
        <f t="shared" si="134"/>
        <v>0.25</v>
      </c>
      <c r="U167" s="556">
        <f t="shared" si="135"/>
        <v>0.25</v>
      </c>
      <c r="V167" s="556">
        <f t="shared" si="136"/>
        <v>0.25</v>
      </c>
      <c r="W167" s="556">
        <f t="shared" si="137"/>
        <v>0.25</v>
      </c>
      <c r="X167" s="556">
        <f t="shared" si="138"/>
        <v>0.25</v>
      </c>
      <c r="Y167" s="556">
        <f t="shared" si="139"/>
        <v>0.25</v>
      </c>
      <c r="Z167" s="556">
        <f t="shared" si="140"/>
        <v>0.25</v>
      </c>
      <c r="AA167" s="556">
        <f t="shared" si="141"/>
        <v>0.25</v>
      </c>
      <c r="AB167" s="556">
        <f t="shared" si="142"/>
        <v>0.25</v>
      </c>
      <c r="AC167" s="610">
        <f t="shared" si="130"/>
        <v>0</v>
      </c>
      <c r="AD167" s="609">
        <f t="shared" si="131"/>
        <v>0</v>
      </c>
      <c r="AE167" s="609">
        <f t="shared" si="132"/>
        <v>0</v>
      </c>
      <c r="AG167" s="642" t="s">
        <v>389</v>
      </c>
      <c r="AH167" s="553" t="s">
        <v>588</v>
      </c>
      <c r="AI167" s="643" t="s">
        <v>142</v>
      </c>
      <c r="AJ167" s="556">
        <v>0.25</v>
      </c>
      <c r="AK167" s="556">
        <v>0.25</v>
      </c>
      <c r="AL167" s="556">
        <v>0.25</v>
      </c>
      <c r="AM167" s="556">
        <v>0.25</v>
      </c>
      <c r="AN167" s="556">
        <v>0.25</v>
      </c>
      <c r="AO167" s="556">
        <v>0.25</v>
      </c>
      <c r="AP167" s="556">
        <v>0.25</v>
      </c>
      <c r="AQ167" s="556">
        <v>0.25</v>
      </c>
      <c r="AR167" s="556">
        <v>0.25</v>
      </c>
      <c r="AS167" s="556">
        <v>0.25</v>
      </c>
      <c r="AT167" s="612"/>
      <c r="AU167" s="611"/>
      <c r="AV167" s="611"/>
      <c r="AX167" s="642" t="s">
        <v>390</v>
      </c>
      <c r="AY167" s="553" t="s">
        <v>588</v>
      </c>
      <c r="AZ167" s="643" t="s">
        <v>142</v>
      </c>
      <c r="BA167" s="556">
        <v>0.25</v>
      </c>
      <c r="BB167" s="556">
        <v>0.25</v>
      </c>
      <c r="BC167" s="556">
        <v>0.25</v>
      </c>
      <c r="BD167" s="556">
        <v>0.25</v>
      </c>
      <c r="BE167" s="556">
        <v>0.25</v>
      </c>
      <c r="BF167" s="556">
        <v>0.25</v>
      </c>
      <c r="BG167" s="556">
        <v>0.25</v>
      </c>
      <c r="BH167" s="556">
        <v>0.25</v>
      </c>
      <c r="BI167" s="556">
        <v>0.25</v>
      </c>
      <c r="BJ167" s="556">
        <v>0.25</v>
      </c>
      <c r="BK167" s="612"/>
      <c r="BL167" s="611"/>
      <c r="BM167" s="611"/>
      <c r="BO167" s="642" t="s">
        <v>390</v>
      </c>
      <c r="BP167" s="553" t="s">
        <v>588</v>
      </c>
      <c r="BQ167" s="643" t="s">
        <v>142</v>
      </c>
      <c r="BR167" s="556">
        <v>0.25</v>
      </c>
      <c r="BS167" s="556">
        <v>0.25</v>
      </c>
      <c r="BT167" s="556">
        <v>0.25</v>
      </c>
      <c r="BU167" s="556">
        <v>0.25</v>
      </c>
      <c r="BV167" s="556">
        <v>0.25</v>
      </c>
      <c r="BW167" s="556">
        <v>0.25</v>
      </c>
      <c r="BX167" s="556">
        <v>0.25</v>
      </c>
      <c r="BY167" s="556">
        <v>0.25</v>
      </c>
      <c r="BZ167" s="556">
        <v>0.25</v>
      </c>
      <c r="CA167" s="556">
        <v>0.25</v>
      </c>
      <c r="CB167" s="612"/>
      <c r="CC167" s="611"/>
      <c r="CD167" s="611"/>
      <c r="CE167" s="697"/>
    </row>
    <row r="168" spans="1:84">
      <c r="B168" s="523" t="str">
        <f t="shared" si="125"/>
        <v>2.3.4</v>
      </c>
      <c r="C168" s="447" t="str">
        <f t="shared" si="121"/>
        <v>廃棄物処理負荷抑制</v>
      </c>
      <c r="D168" s="547">
        <f t="shared" si="146"/>
        <v>0.25</v>
      </c>
      <c r="E168" s="547">
        <f t="shared" si="146"/>
        <v>0</v>
      </c>
      <c r="G168" s="548">
        <f t="shared" si="122"/>
        <v>0.25</v>
      </c>
      <c r="H168" s="548">
        <f t="shared" si="123"/>
        <v>0</v>
      </c>
      <c r="I168" s="548"/>
      <c r="J168" s="548"/>
      <c r="K168" s="548">
        <f>IF(スコア!M181=0,0,1)</f>
        <v>1</v>
      </c>
      <c r="L168" s="548">
        <f>IF(スコア!O181=0,0,1)</f>
        <v>0</v>
      </c>
      <c r="M168" s="548">
        <f t="shared" si="124"/>
        <v>0.25</v>
      </c>
      <c r="N168" s="548">
        <f t="shared" si="127"/>
        <v>0</v>
      </c>
      <c r="P168" s="642" t="str">
        <f t="shared" si="119"/>
        <v>2.3.4</v>
      </c>
      <c r="Q168" s="553" t="str">
        <f t="shared" si="120"/>
        <v>LR3 2.3</v>
      </c>
      <c r="R168" s="447" t="str">
        <f t="shared" si="129"/>
        <v>廃棄物処理負荷抑制</v>
      </c>
      <c r="S168" s="556">
        <f t="shared" si="133"/>
        <v>0.25</v>
      </c>
      <c r="T168" s="556">
        <f t="shared" si="134"/>
        <v>0.25</v>
      </c>
      <c r="U168" s="556">
        <f t="shared" si="135"/>
        <v>0.25</v>
      </c>
      <c r="V168" s="556">
        <f t="shared" si="136"/>
        <v>0.25</v>
      </c>
      <c r="W168" s="556">
        <f t="shared" si="137"/>
        <v>0.25</v>
      </c>
      <c r="X168" s="556">
        <f t="shared" si="138"/>
        <v>0.25</v>
      </c>
      <c r="Y168" s="556">
        <f t="shared" si="139"/>
        <v>0.25</v>
      </c>
      <c r="Z168" s="556">
        <f t="shared" si="140"/>
        <v>0.25</v>
      </c>
      <c r="AA168" s="556">
        <f t="shared" si="141"/>
        <v>0.25</v>
      </c>
      <c r="AB168" s="556">
        <f t="shared" si="142"/>
        <v>0.25</v>
      </c>
      <c r="AC168" s="610">
        <f t="shared" si="130"/>
        <v>0</v>
      </c>
      <c r="AD168" s="609">
        <f t="shared" si="131"/>
        <v>0</v>
      </c>
      <c r="AE168" s="609">
        <f t="shared" si="132"/>
        <v>0</v>
      </c>
      <c r="AG168" s="642" t="s">
        <v>391</v>
      </c>
      <c r="AH168" s="553" t="s">
        <v>588</v>
      </c>
      <c r="AI168" s="447" t="s">
        <v>230</v>
      </c>
      <c r="AJ168" s="556">
        <v>0.25</v>
      </c>
      <c r="AK168" s="556">
        <v>0.25</v>
      </c>
      <c r="AL168" s="556">
        <v>0.25</v>
      </c>
      <c r="AM168" s="556">
        <v>0.25</v>
      </c>
      <c r="AN168" s="556">
        <v>0.25</v>
      </c>
      <c r="AO168" s="556">
        <v>0.25</v>
      </c>
      <c r="AP168" s="556">
        <v>0.25</v>
      </c>
      <c r="AQ168" s="556">
        <v>0.25</v>
      </c>
      <c r="AR168" s="556">
        <v>0.25</v>
      </c>
      <c r="AS168" s="556">
        <v>0.25</v>
      </c>
      <c r="AT168" s="612"/>
      <c r="AU168" s="611"/>
      <c r="AV168" s="611"/>
      <c r="AX168" s="642" t="s">
        <v>392</v>
      </c>
      <c r="AY168" s="553" t="s">
        <v>588</v>
      </c>
      <c r="AZ168" s="447" t="s">
        <v>230</v>
      </c>
      <c r="BA168" s="556">
        <v>0.25</v>
      </c>
      <c r="BB168" s="556">
        <v>0.25</v>
      </c>
      <c r="BC168" s="556">
        <v>0.25</v>
      </c>
      <c r="BD168" s="556">
        <v>0.25</v>
      </c>
      <c r="BE168" s="556">
        <v>0.25</v>
      </c>
      <c r="BF168" s="556">
        <v>0.25</v>
      </c>
      <c r="BG168" s="556">
        <v>0.25</v>
      </c>
      <c r="BH168" s="556">
        <v>0.25</v>
      </c>
      <c r="BI168" s="556">
        <v>0.25</v>
      </c>
      <c r="BJ168" s="556">
        <v>0.25</v>
      </c>
      <c r="BK168" s="612"/>
      <c r="BL168" s="611"/>
      <c r="BM168" s="611"/>
      <c r="BO168" s="642" t="s">
        <v>392</v>
      </c>
      <c r="BP168" s="553" t="s">
        <v>588</v>
      </c>
      <c r="BQ168" s="447" t="s">
        <v>230</v>
      </c>
      <c r="BR168" s="556">
        <v>0.25</v>
      </c>
      <c r="BS168" s="556">
        <v>0.25</v>
      </c>
      <c r="BT168" s="556">
        <v>0.25</v>
      </c>
      <c r="BU168" s="556">
        <v>0.25</v>
      </c>
      <c r="BV168" s="556">
        <v>0.25</v>
      </c>
      <c r="BW168" s="556">
        <v>0.25</v>
      </c>
      <c r="BX168" s="556">
        <v>0.25</v>
      </c>
      <c r="BY168" s="556">
        <v>0.25</v>
      </c>
      <c r="BZ168" s="556">
        <v>0.25</v>
      </c>
      <c r="CA168" s="556">
        <v>0.25</v>
      </c>
      <c r="CB168" s="612"/>
      <c r="CC168" s="611"/>
      <c r="CD168" s="611"/>
      <c r="CE168" s="697"/>
    </row>
    <row r="169" spans="1:84" s="452" customFormat="1">
      <c r="A169"/>
      <c r="B169" s="523">
        <f t="shared" si="125"/>
        <v>3</v>
      </c>
      <c r="C169" s="538" t="str">
        <f t="shared" si="121"/>
        <v>周辺環境への配慮</v>
      </c>
      <c r="D169" s="534">
        <f>IF(I$159=0,0,G169/I$159)</f>
        <v>0.33333333333333331</v>
      </c>
      <c r="E169" s="534">
        <f>IF(J$159=0,0,H169/J$159)</f>
        <v>0</v>
      </c>
      <c r="F169"/>
      <c r="G169" s="535">
        <f t="shared" si="122"/>
        <v>0.33333333333333331</v>
      </c>
      <c r="H169" s="535">
        <f t="shared" si="123"/>
        <v>0</v>
      </c>
      <c r="I169" s="535">
        <f>G170+G174+G178</f>
        <v>1</v>
      </c>
      <c r="J169" s="535">
        <f>H170+H174+H178</f>
        <v>0</v>
      </c>
      <c r="K169" s="535">
        <f>IF(スコア!M183=0,0,1)</f>
        <v>1</v>
      </c>
      <c r="L169" s="535">
        <f>IF(スコア!O183=0,0,1)</f>
        <v>0</v>
      </c>
      <c r="M169" s="535">
        <f t="shared" si="124"/>
        <v>0.33333333333333331</v>
      </c>
      <c r="N169" s="535">
        <f t="shared" si="127"/>
        <v>0</v>
      </c>
      <c r="O169"/>
      <c r="P169" s="640">
        <f t="shared" si="119"/>
        <v>3</v>
      </c>
      <c r="Q169" s="542" t="str">
        <f t="shared" si="120"/>
        <v>LR3</v>
      </c>
      <c r="R169" s="538" t="str">
        <f t="shared" si="129"/>
        <v>周辺環境への配慮</v>
      </c>
      <c r="S169" s="543">
        <f t="shared" si="133"/>
        <v>0.33333333333333331</v>
      </c>
      <c r="T169" s="543">
        <f t="shared" si="134"/>
        <v>0.33333333333333331</v>
      </c>
      <c r="U169" s="543">
        <f t="shared" si="135"/>
        <v>0.33333333333333331</v>
      </c>
      <c r="V169" s="543">
        <f t="shared" si="136"/>
        <v>0.33333333333333331</v>
      </c>
      <c r="W169" s="543">
        <f t="shared" si="137"/>
        <v>0.33333333333333331</v>
      </c>
      <c r="X169" s="543">
        <f t="shared" si="138"/>
        <v>0.33333333333333331</v>
      </c>
      <c r="Y169" s="543">
        <f t="shared" si="139"/>
        <v>0.33333333333333331</v>
      </c>
      <c r="Z169" s="543">
        <f t="shared" si="140"/>
        <v>0.33333333333333331</v>
      </c>
      <c r="AA169" s="543">
        <f t="shared" si="141"/>
        <v>0.33333333333333331</v>
      </c>
      <c r="AB169" s="543">
        <f t="shared" si="142"/>
        <v>0.33333333333333331</v>
      </c>
      <c r="AC169" s="541">
        <f t="shared" si="130"/>
        <v>0</v>
      </c>
      <c r="AD169" s="539">
        <f t="shared" si="131"/>
        <v>0</v>
      </c>
      <c r="AE169" s="539">
        <f t="shared" si="132"/>
        <v>0</v>
      </c>
      <c r="AF169"/>
      <c r="AG169" s="537">
        <v>3</v>
      </c>
      <c r="AH169" s="542" t="s">
        <v>365</v>
      </c>
      <c r="AI169" s="538" t="s">
        <v>231</v>
      </c>
      <c r="AJ169" s="543">
        <v>0.33333333333333331</v>
      </c>
      <c r="AK169" s="543">
        <v>0.33333333333333331</v>
      </c>
      <c r="AL169" s="543">
        <v>0.33333333333333331</v>
      </c>
      <c r="AM169" s="543">
        <v>0.33333333333333331</v>
      </c>
      <c r="AN169" s="543">
        <v>0.33333333333333331</v>
      </c>
      <c r="AO169" s="543">
        <v>0.33333333333333331</v>
      </c>
      <c r="AP169" s="543">
        <v>0.33333333333333331</v>
      </c>
      <c r="AQ169" s="543">
        <v>0.33333333333333331</v>
      </c>
      <c r="AR169" s="543">
        <v>0.33333333333333331</v>
      </c>
      <c r="AS169" s="543">
        <v>0.33333333333333331</v>
      </c>
      <c r="AT169" s="544">
        <v>0</v>
      </c>
      <c r="AU169" s="543">
        <v>0</v>
      </c>
      <c r="AV169" s="543">
        <v>0</v>
      </c>
      <c r="AW169"/>
      <c r="AX169" s="537">
        <v>3</v>
      </c>
      <c r="AY169" s="542" t="s">
        <v>365</v>
      </c>
      <c r="AZ169" s="538" t="s">
        <v>231</v>
      </c>
      <c r="BA169" s="543">
        <f t="shared" ref="BA169:BJ169" si="147">1/3</f>
        <v>0.33333333333333331</v>
      </c>
      <c r="BB169" s="543">
        <f t="shared" si="147"/>
        <v>0.33333333333333331</v>
      </c>
      <c r="BC169" s="543">
        <f t="shared" si="147"/>
        <v>0.33333333333333331</v>
      </c>
      <c r="BD169" s="543">
        <f t="shared" si="147"/>
        <v>0.33333333333333331</v>
      </c>
      <c r="BE169" s="543">
        <f t="shared" si="147"/>
        <v>0.33333333333333331</v>
      </c>
      <c r="BF169" s="543">
        <f t="shared" si="147"/>
        <v>0.33333333333333331</v>
      </c>
      <c r="BG169" s="543">
        <f t="shared" si="147"/>
        <v>0.33333333333333331</v>
      </c>
      <c r="BH169" s="543">
        <f t="shared" si="147"/>
        <v>0.33333333333333331</v>
      </c>
      <c r="BI169" s="543">
        <f t="shared" si="147"/>
        <v>0.33333333333333331</v>
      </c>
      <c r="BJ169" s="543">
        <f t="shared" si="147"/>
        <v>0.33333333333333331</v>
      </c>
      <c r="BK169" s="544"/>
      <c r="BL169" s="543"/>
      <c r="BM169" s="543"/>
      <c r="BN169"/>
      <c r="BO169" s="537">
        <v>3</v>
      </c>
      <c r="BP169" s="542" t="s">
        <v>365</v>
      </c>
      <c r="BQ169" s="538" t="s">
        <v>231</v>
      </c>
      <c r="BR169" s="543">
        <f t="shared" ref="BR169:CA169" si="148">1/3</f>
        <v>0.33333333333333331</v>
      </c>
      <c r="BS169" s="543">
        <f t="shared" si="148"/>
        <v>0.33333333333333331</v>
      </c>
      <c r="BT169" s="543">
        <f t="shared" si="148"/>
        <v>0.33333333333333331</v>
      </c>
      <c r="BU169" s="543">
        <f t="shared" si="148"/>
        <v>0.33333333333333331</v>
      </c>
      <c r="BV169" s="543">
        <f t="shared" si="148"/>
        <v>0.33333333333333331</v>
      </c>
      <c r="BW169" s="543">
        <f t="shared" si="148"/>
        <v>0.33333333333333331</v>
      </c>
      <c r="BX169" s="543">
        <f t="shared" si="148"/>
        <v>0.33333333333333331</v>
      </c>
      <c r="BY169" s="543">
        <f t="shared" si="148"/>
        <v>0.33333333333333331</v>
      </c>
      <c r="BZ169" s="543">
        <f t="shared" si="148"/>
        <v>0.33333333333333331</v>
      </c>
      <c r="CA169" s="543">
        <f t="shared" si="148"/>
        <v>0.33333333333333331</v>
      </c>
      <c r="CB169" s="544"/>
      <c r="CC169" s="543"/>
      <c r="CD169" s="543"/>
      <c r="CE169" s="693"/>
      <c r="CF169"/>
    </row>
    <row r="170" spans="1:84">
      <c r="B170" s="523" t="str">
        <f t="shared" si="125"/>
        <v>3.1</v>
      </c>
      <c r="C170" s="550" t="str">
        <f t="shared" si="121"/>
        <v>騒音・振動・悪臭の防止</v>
      </c>
      <c r="D170" s="547">
        <f>IF(I$169=0,0,G170/I$169)</f>
        <v>0.4</v>
      </c>
      <c r="E170" s="547">
        <f>IF(J$169=0,0,H170/J$169)</f>
        <v>0</v>
      </c>
      <c r="G170" s="548">
        <f t="shared" si="122"/>
        <v>0.4</v>
      </c>
      <c r="H170" s="548">
        <f t="shared" si="123"/>
        <v>0</v>
      </c>
      <c r="I170" s="548">
        <f>SUM(G171:G173)</f>
        <v>1</v>
      </c>
      <c r="J170" s="548">
        <f>SUM(H171:H173)</f>
        <v>0</v>
      </c>
      <c r="K170" s="548">
        <f>IF(スコア!M184=0,0,1)</f>
        <v>1</v>
      </c>
      <c r="L170" s="548">
        <f>IF(スコア!O184=0,0,1)</f>
        <v>0</v>
      </c>
      <c r="M170" s="548">
        <f t="shared" si="124"/>
        <v>0.4</v>
      </c>
      <c r="N170" s="548">
        <f t="shared" si="127"/>
        <v>0</v>
      </c>
      <c r="P170" s="641" t="str">
        <f t="shared" si="119"/>
        <v>3.1</v>
      </c>
      <c r="Q170" s="553" t="str">
        <f t="shared" si="120"/>
        <v>LR3 3</v>
      </c>
      <c r="R170" s="550" t="str">
        <f t="shared" si="129"/>
        <v>騒音・振動・悪臭の防止</v>
      </c>
      <c r="S170" s="611">
        <f t="shared" si="133"/>
        <v>0.4</v>
      </c>
      <c r="T170" s="611">
        <f t="shared" si="134"/>
        <v>0.4</v>
      </c>
      <c r="U170" s="611">
        <f t="shared" si="135"/>
        <v>0.4</v>
      </c>
      <c r="V170" s="611">
        <f t="shared" si="136"/>
        <v>0.4</v>
      </c>
      <c r="W170" s="611">
        <f t="shared" si="137"/>
        <v>0.4</v>
      </c>
      <c r="X170" s="611">
        <f t="shared" si="138"/>
        <v>0.4</v>
      </c>
      <c r="Y170" s="611">
        <f t="shared" si="139"/>
        <v>0.4</v>
      </c>
      <c r="Z170" s="611">
        <f t="shared" si="140"/>
        <v>0.4</v>
      </c>
      <c r="AA170" s="611">
        <f t="shared" si="141"/>
        <v>0.4</v>
      </c>
      <c r="AB170" s="611">
        <f t="shared" si="142"/>
        <v>0.4</v>
      </c>
      <c r="AC170" s="610">
        <f t="shared" si="130"/>
        <v>0</v>
      </c>
      <c r="AD170" s="609">
        <f t="shared" si="131"/>
        <v>0</v>
      </c>
      <c r="AE170" s="609">
        <f t="shared" si="132"/>
        <v>0</v>
      </c>
      <c r="AG170" s="642" t="s">
        <v>393</v>
      </c>
      <c r="AH170" s="553" t="s">
        <v>589</v>
      </c>
      <c r="AI170" s="550" t="s">
        <v>232</v>
      </c>
      <c r="AJ170" s="611">
        <v>0.4</v>
      </c>
      <c r="AK170" s="611">
        <v>0.4</v>
      </c>
      <c r="AL170" s="611">
        <v>0.4</v>
      </c>
      <c r="AM170" s="611">
        <v>0.4</v>
      </c>
      <c r="AN170" s="611">
        <v>0.4</v>
      </c>
      <c r="AO170" s="611">
        <v>0.4</v>
      </c>
      <c r="AP170" s="611">
        <v>0.4</v>
      </c>
      <c r="AQ170" s="611">
        <v>0.4</v>
      </c>
      <c r="AR170" s="611">
        <v>0.4</v>
      </c>
      <c r="AS170" s="611">
        <v>0.4</v>
      </c>
      <c r="AT170" s="612"/>
      <c r="AU170" s="611"/>
      <c r="AV170" s="611"/>
      <c r="AX170" s="642" t="s">
        <v>394</v>
      </c>
      <c r="AY170" s="553" t="s">
        <v>589</v>
      </c>
      <c r="AZ170" s="550" t="s">
        <v>232</v>
      </c>
      <c r="BA170" s="611">
        <v>0.4</v>
      </c>
      <c r="BB170" s="611">
        <v>0.4</v>
      </c>
      <c r="BC170" s="611">
        <v>0.4</v>
      </c>
      <c r="BD170" s="611">
        <v>0.4</v>
      </c>
      <c r="BE170" s="611">
        <v>0.4</v>
      </c>
      <c r="BF170" s="611">
        <v>0.4</v>
      </c>
      <c r="BG170" s="611">
        <v>0.4</v>
      </c>
      <c r="BH170" s="611">
        <v>0.4</v>
      </c>
      <c r="BI170" s="611">
        <v>0.4</v>
      </c>
      <c r="BJ170" s="611">
        <v>0.4</v>
      </c>
      <c r="BK170" s="612"/>
      <c r="BL170" s="611"/>
      <c r="BM170" s="611"/>
      <c r="BO170" s="642" t="s">
        <v>394</v>
      </c>
      <c r="BP170" s="553" t="s">
        <v>589</v>
      </c>
      <c r="BQ170" s="550" t="s">
        <v>232</v>
      </c>
      <c r="BR170" s="611">
        <v>0.4</v>
      </c>
      <c r="BS170" s="611">
        <v>0.4</v>
      </c>
      <c r="BT170" s="611">
        <v>0.4</v>
      </c>
      <c r="BU170" s="611">
        <v>0.4</v>
      </c>
      <c r="BV170" s="611">
        <v>0.4</v>
      </c>
      <c r="BW170" s="611">
        <v>0.4</v>
      </c>
      <c r="BX170" s="611">
        <v>0.4</v>
      </c>
      <c r="BY170" s="611">
        <v>0.4</v>
      </c>
      <c r="BZ170" s="611">
        <v>0.4</v>
      </c>
      <c r="CA170" s="611">
        <v>0.4</v>
      </c>
      <c r="CB170" s="612"/>
      <c r="CC170" s="611"/>
      <c r="CD170" s="611"/>
      <c r="CE170" s="697"/>
    </row>
    <row r="171" spans="1:84">
      <c r="B171" s="523" t="str">
        <f t="shared" si="125"/>
        <v>3.1.1</v>
      </c>
      <c r="C171" s="550" t="str">
        <f t="shared" si="121"/>
        <v>騒音</v>
      </c>
      <c r="D171" s="547">
        <f t="shared" ref="D171:E173" si="149">IF(I$170=0,0,G171/I$170)</f>
        <v>0.33333333333333331</v>
      </c>
      <c r="E171" s="547">
        <f t="shared" si="149"/>
        <v>0</v>
      </c>
      <c r="G171" s="548">
        <f t="shared" si="122"/>
        <v>0.33333333333333331</v>
      </c>
      <c r="H171" s="548">
        <f t="shared" si="123"/>
        <v>0</v>
      </c>
      <c r="I171" s="548"/>
      <c r="J171" s="548"/>
      <c r="K171" s="548">
        <f>IF(スコア!M185=0,0,1)</f>
        <v>1</v>
      </c>
      <c r="L171" s="548">
        <f>IF(スコア!O185=0,0,1)</f>
        <v>0</v>
      </c>
      <c r="M171" s="548">
        <f t="shared" si="124"/>
        <v>0.33333333333333331</v>
      </c>
      <c r="N171" s="548">
        <f t="shared" si="127"/>
        <v>0</v>
      </c>
      <c r="P171" s="642" t="str">
        <f t="shared" si="119"/>
        <v>3.1.1</v>
      </c>
      <c r="Q171" s="549" t="str">
        <f t="shared" si="120"/>
        <v>LR3 3.1</v>
      </c>
      <c r="R171" s="550" t="str">
        <f t="shared" si="129"/>
        <v>騒音</v>
      </c>
      <c r="S171" s="556">
        <f t="shared" si="133"/>
        <v>0.33333333333333331</v>
      </c>
      <c r="T171" s="556">
        <f t="shared" si="134"/>
        <v>0.33333333333333331</v>
      </c>
      <c r="U171" s="556">
        <f t="shared" si="135"/>
        <v>0.33333333333333331</v>
      </c>
      <c r="V171" s="556">
        <f t="shared" si="136"/>
        <v>0.33333333333333331</v>
      </c>
      <c r="W171" s="556">
        <f t="shared" si="137"/>
        <v>0.33333333333333331</v>
      </c>
      <c r="X171" s="556">
        <f t="shared" si="138"/>
        <v>0.33333333333333331</v>
      </c>
      <c r="Y171" s="556">
        <f t="shared" si="139"/>
        <v>0.33333333333333331</v>
      </c>
      <c r="Z171" s="556">
        <f t="shared" si="140"/>
        <v>0.33333333333333331</v>
      </c>
      <c r="AA171" s="556">
        <f t="shared" si="141"/>
        <v>0.33333333333333331</v>
      </c>
      <c r="AB171" s="556">
        <f t="shared" si="142"/>
        <v>0.33333333333333331</v>
      </c>
      <c r="AC171" s="552">
        <f t="shared" si="130"/>
        <v>0</v>
      </c>
      <c r="AD171" s="551">
        <f t="shared" si="131"/>
        <v>0</v>
      </c>
      <c r="AE171" s="551">
        <f t="shared" si="132"/>
        <v>0</v>
      </c>
      <c r="AG171" s="642" t="s">
        <v>395</v>
      </c>
      <c r="AH171" s="549" t="s">
        <v>590</v>
      </c>
      <c r="AI171" s="550" t="s">
        <v>233</v>
      </c>
      <c r="AJ171" s="556">
        <v>0.33333333333333331</v>
      </c>
      <c r="AK171" s="556">
        <v>0.33333333333333331</v>
      </c>
      <c r="AL171" s="556">
        <v>0.33333333333333331</v>
      </c>
      <c r="AM171" s="556">
        <v>0.33333333333333331</v>
      </c>
      <c r="AN171" s="556">
        <v>0.33333333333333331</v>
      </c>
      <c r="AO171" s="556">
        <v>0.33333333333333331</v>
      </c>
      <c r="AP171" s="556">
        <v>0.33333333333333331</v>
      </c>
      <c r="AQ171" s="556">
        <v>0.33333333333333331</v>
      </c>
      <c r="AR171" s="556">
        <v>0.33333333333333331</v>
      </c>
      <c r="AS171" s="556">
        <v>0.33333333333333331</v>
      </c>
      <c r="AT171" s="557"/>
      <c r="AU171" s="556"/>
      <c r="AV171" s="556"/>
      <c r="AX171" s="642" t="s">
        <v>396</v>
      </c>
      <c r="AY171" s="549" t="s">
        <v>590</v>
      </c>
      <c r="AZ171" s="550" t="s">
        <v>233</v>
      </c>
      <c r="BA171" s="556">
        <v>0.33333333333333331</v>
      </c>
      <c r="BB171" s="556">
        <v>0.33333333333333331</v>
      </c>
      <c r="BC171" s="556">
        <v>0.33333333333333331</v>
      </c>
      <c r="BD171" s="556">
        <v>0.33333333333333331</v>
      </c>
      <c r="BE171" s="556">
        <v>0.33333333333333331</v>
      </c>
      <c r="BF171" s="556">
        <v>0.33333333333333331</v>
      </c>
      <c r="BG171" s="556">
        <v>0.33333333333333331</v>
      </c>
      <c r="BH171" s="556">
        <v>0.33333333333333331</v>
      </c>
      <c r="BI171" s="556">
        <v>0.33333333333333331</v>
      </c>
      <c r="BJ171" s="556">
        <v>0.33333333333333331</v>
      </c>
      <c r="BK171" s="557"/>
      <c r="BL171" s="556"/>
      <c r="BM171" s="556"/>
      <c r="BO171" s="642" t="s">
        <v>396</v>
      </c>
      <c r="BP171" s="549" t="s">
        <v>590</v>
      </c>
      <c r="BQ171" s="550" t="s">
        <v>233</v>
      </c>
      <c r="BR171" s="556">
        <v>0.33333333333333331</v>
      </c>
      <c r="BS171" s="556">
        <v>0.33333333333333331</v>
      </c>
      <c r="BT171" s="556">
        <v>0.33333333333333331</v>
      </c>
      <c r="BU171" s="556">
        <v>0.33333333333333331</v>
      </c>
      <c r="BV171" s="556">
        <v>0.33333333333333331</v>
      </c>
      <c r="BW171" s="556">
        <v>0.33333333333333331</v>
      </c>
      <c r="BX171" s="556">
        <v>0.33333333333333331</v>
      </c>
      <c r="BY171" s="556">
        <v>0.33333333333333331</v>
      </c>
      <c r="BZ171" s="556">
        <v>0.33333333333333331</v>
      </c>
      <c r="CA171" s="556">
        <v>0.33333333333333331</v>
      </c>
      <c r="CB171" s="556"/>
      <c r="CC171" s="556"/>
      <c r="CD171" s="556"/>
      <c r="CE171" s="694"/>
    </row>
    <row r="172" spans="1:84">
      <c r="B172" s="523" t="str">
        <f t="shared" si="125"/>
        <v>3.1.2</v>
      </c>
      <c r="C172" s="550" t="str">
        <f t="shared" si="121"/>
        <v>振動</v>
      </c>
      <c r="D172" s="547">
        <f t="shared" si="149"/>
        <v>0.33333333333333331</v>
      </c>
      <c r="E172" s="547">
        <f t="shared" si="149"/>
        <v>0</v>
      </c>
      <c r="G172" s="548">
        <f t="shared" si="122"/>
        <v>0.33333333333333331</v>
      </c>
      <c r="H172" s="548">
        <f t="shared" si="123"/>
        <v>0</v>
      </c>
      <c r="I172" s="548"/>
      <c r="J172" s="548"/>
      <c r="K172" s="548">
        <f>IF(スコア!M186=0,0,1)</f>
        <v>1</v>
      </c>
      <c r="L172" s="548">
        <f>IF(スコア!O186=0,0,1)</f>
        <v>0</v>
      </c>
      <c r="M172" s="548">
        <f t="shared" si="124"/>
        <v>0.33333333333333331</v>
      </c>
      <c r="N172" s="548">
        <f t="shared" si="127"/>
        <v>0</v>
      </c>
      <c r="P172" s="642" t="str">
        <f t="shared" si="119"/>
        <v>3.1.2</v>
      </c>
      <c r="Q172" s="549" t="str">
        <f t="shared" si="120"/>
        <v>LR3 3.1</v>
      </c>
      <c r="R172" s="550" t="str">
        <f t="shared" si="129"/>
        <v>振動</v>
      </c>
      <c r="S172" s="556">
        <f t="shared" si="133"/>
        <v>0.33333333333333331</v>
      </c>
      <c r="T172" s="556">
        <f t="shared" si="134"/>
        <v>0.33333333333333331</v>
      </c>
      <c r="U172" s="556">
        <f t="shared" si="135"/>
        <v>0.33333333333333331</v>
      </c>
      <c r="V172" s="556">
        <f t="shared" si="136"/>
        <v>0.33333333333333331</v>
      </c>
      <c r="W172" s="556">
        <f t="shared" si="137"/>
        <v>0.33333333333333331</v>
      </c>
      <c r="X172" s="556">
        <f t="shared" si="138"/>
        <v>0.33333333333333331</v>
      </c>
      <c r="Y172" s="556">
        <f t="shared" si="139"/>
        <v>0.33333333333333331</v>
      </c>
      <c r="Z172" s="556">
        <f t="shared" si="140"/>
        <v>0.33333333333333331</v>
      </c>
      <c r="AA172" s="556">
        <f t="shared" si="141"/>
        <v>0.33333333333333331</v>
      </c>
      <c r="AB172" s="556">
        <f t="shared" si="142"/>
        <v>0.33333333333333331</v>
      </c>
      <c r="AC172" s="552">
        <f t="shared" si="130"/>
        <v>0</v>
      </c>
      <c r="AD172" s="551">
        <f t="shared" si="131"/>
        <v>0</v>
      </c>
      <c r="AE172" s="551">
        <f t="shared" si="132"/>
        <v>0</v>
      </c>
      <c r="AG172" s="642" t="s">
        <v>397</v>
      </c>
      <c r="AH172" s="549" t="s">
        <v>590</v>
      </c>
      <c r="AI172" s="550" t="s">
        <v>591</v>
      </c>
      <c r="AJ172" s="556">
        <v>0.33333333333333331</v>
      </c>
      <c r="AK172" s="556">
        <v>0.33333333333333331</v>
      </c>
      <c r="AL172" s="556">
        <v>0.33333333333333331</v>
      </c>
      <c r="AM172" s="556">
        <v>0.33333333333333331</v>
      </c>
      <c r="AN172" s="556">
        <v>0.33333333333333331</v>
      </c>
      <c r="AO172" s="556">
        <v>0.33333333333333331</v>
      </c>
      <c r="AP172" s="556">
        <v>0.33333333333333331</v>
      </c>
      <c r="AQ172" s="556">
        <v>0.33333333333333331</v>
      </c>
      <c r="AR172" s="556">
        <v>0.33333333333333331</v>
      </c>
      <c r="AS172" s="556">
        <v>0.33333333333333331</v>
      </c>
      <c r="AT172" s="557"/>
      <c r="AU172" s="556"/>
      <c r="AV172" s="556"/>
      <c r="AX172" s="642" t="s">
        <v>397</v>
      </c>
      <c r="AY172" s="549" t="s">
        <v>590</v>
      </c>
      <c r="AZ172" s="550" t="s">
        <v>591</v>
      </c>
      <c r="BA172" s="556">
        <v>0.33333333333333331</v>
      </c>
      <c r="BB172" s="556">
        <v>0.33333333333333331</v>
      </c>
      <c r="BC172" s="556">
        <v>0.33333333333333331</v>
      </c>
      <c r="BD172" s="556">
        <v>0.33333333333333331</v>
      </c>
      <c r="BE172" s="556">
        <v>0.33333333333333331</v>
      </c>
      <c r="BF172" s="556">
        <v>0.33333333333333331</v>
      </c>
      <c r="BG172" s="556">
        <v>0.33333333333333331</v>
      </c>
      <c r="BH172" s="556">
        <v>0.33333333333333331</v>
      </c>
      <c r="BI172" s="556">
        <v>0.33333333333333331</v>
      </c>
      <c r="BJ172" s="556">
        <v>0.33333333333333331</v>
      </c>
      <c r="BK172" s="557"/>
      <c r="BL172" s="556"/>
      <c r="BM172" s="556"/>
      <c r="BO172" s="642" t="s">
        <v>397</v>
      </c>
      <c r="BP172" s="549" t="s">
        <v>590</v>
      </c>
      <c r="BQ172" s="550" t="s">
        <v>591</v>
      </c>
      <c r="BR172" s="556">
        <v>0.33333333333333331</v>
      </c>
      <c r="BS172" s="556">
        <v>0.33333333333333331</v>
      </c>
      <c r="BT172" s="556">
        <v>0.33333333333333331</v>
      </c>
      <c r="BU172" s="556">
        <v>0.33333333333333331</v>
      </c>
      <c r="BV172" s="556">
        <v>0.33333333333333331</v>
      </c>
      <c r="BW172" s="556">
        <v>0.33333333333333331</v>
      </c>
      <c r="BX172" s="556">
        <v>0.33333333333333331</v>
      </c>
      <c r="BY172" s="556">
        <v>0.33333333333333331</v>
      </c>
      <c r="BZ172" s="556">
        <v>0.33333333333333331</v>
      </c>
      <c r="CA172" s="556">
        <v>0.33333333333333331</v>
      </c>
      <c r="CB172" s="556"/>
      <c r="CC172" s="556"/>
      <c r="CD172" s="556"/>
      <c r="CE172" s="694"/>
    </row>
    <row r="173" spans="1:84">
      <c r="B173" s="523" t="str">
        <f t="shared" si="125"/>
        <v>3.1.3</v>
      </c>
      <c r="C173" s="550" t="str">
        <f t="shared" ref="C173:C180" si="150">R173</f>
        <v>悪臭</v>
      </c>
      <c r="D173" s="547">
        <f t="shared" si="149"/>
        <v>0.33333333333333331</v>
      </c>
      <c r="E173" s="547">
        <f t="shared" si="149"/>
        <v>0</v>
      </c>
      <c r="G173" s="548">
        <f t="shared" ref="G173:G180" si="151">K173*M173</f>
        <v>0.33333333333333331</v>
      </c>
      <c r="H173" s="548">
        <f t="shared" ref="H173:H180" si="152">L173*N173</f>
        <v>0</v>
      </c>
      <c r="I173" s="548"/>
      <c r="J173" s="548"/>
      <c r="K173" s="548">
        <f>IF(スコア!M187=0,0,1)</f>
        <v>1</v>
      </c>
      <c r="L173" s="548">
        <f>IF(スコア!O187=0,0,1)</f>
        <v>0</v>
      </c>
      <c r="M173" s="548">
        <f t="shared" ref="M173:M180" si="153">SUMPRODUCT($S$7:$AB$7,S173:AB173)</f>
        <v>0.33333333333333331</v>
      </c>
      <c r="N173" s="548">
        <f t="shared" si="127"/>
        <v>0</v>
      </c>
      <c r="P173" s="642" t="str">
        <f t="shared" si="119"/>
        <v>3.1.3</v>
      </c>
      <c r="Q173" s="549" t="str">
        <f t="shared" si="120"/>
        <v>LR3 3.1</v>
      </c>
      <c r="R173" s="550" t="str">
        <f t="shared" si="129"/>
        <v>悪臭</v>
      </c>
      <c r="S173" s="556">
        <f t="shared" si="133"/>
        <v>0.33333333333333331</v>
      </c>
      <c r="T173" s="556">
        <f t="shared" si="134"/>
        <v>0.33333333333333331</v>
      </c>
      <c r="U173" s="556">
        <f t="shared" si="135"/>
        <v>0.33333333333333331</v>
      </c>
      <c r="V173" s="556">
        <f t="shared" si="136"/>
        <v>0.33333333333333331</v>
      </c>
      <c r="W173" s="556">
        <f t="shared" si="137"/>
        <v>0.33333333333333331</v>
      </c>
      <c r="X173" s="556">
        <f t="shared" si="138"/>
        <v>0.33333333333333331</v>
      </c>
      <c r="Y173" s="556">
        <f t="shared" si="139"/>
        <v>0.33333333333333331</v>
      </c>
      <c r="Z173" s="556">
        <f t="shared" si="140"/>
        <v>0.33333333333333331</v>
      </c>
      <c r="AA173" s="556">
        <f t="shared" si="141"/>
        <v>0.33333333333333331</v>
      </c>
      <c r="AB173" s="556">
        <f t="shared" si="142"/>
        <v>0.33333333333333331</v>
      </c>
      <c r="AC173" s="552">
        <f t="shared" si="130"/>
        <v>0</v>
      </c>
      <c r="AD173" s="551">
        <f t="shared" si="131"/>
        <v>0</v>
      </c>
      <c r="AE173" s="551">
        <f t="shared" si="132"/>
        <v>0</v>
      </c>
      <c r="AG173" s="642" t="s">
        <v>398</v>
      </c>
      <c r="AH173" s="549" t="s">
        <v>590</v>
      </c>
      <c r="AI173" s="550" t="s">
        <v>535</v>
      </c>
      <c r="AJ173" s="556">
        <v>0.33333333333333331</v>
      </c>
      <c r="AK173" s="556">
        <v>0.33333333333333331</v>
      </c>
      <c r="AL173" s="556">
        <v>0.33333333333333331</v>
      </c>
      <c r="AM173" s="556">
        <v>0.33333333333333331</v>
      </c>
      <c r="AN173" s="556">
        <v>0.33333333333333331</v>
      </c>
      <c r="AO173" s="556">
        <v>0.33333333333333331</v>
      </c>
      <c r="AP173" s="556">
        <v>0.33333333333333331</v>
      </c>
      <c r="AQ173" s="556">
        <v>0.33333333333333331</v>
      </c>
      <c r="AR173" s="556">
        <v>0.33333333333333331</v>
      </c>
      <c r="AS173" s="556">
        <v>0.33333333333333331</v>
      </c>
      <c r="AT173" s="557"/>
      <c r="AU173" s="556"/>
      <c r="AV173" s="556"/>
      <c r="AX173" s="642" t="s">
        <v>398</v>
      </c>
      <c r="AY173" s="549" t="s">
        <v>590</v>
      </c>
      <c r="AZ173" s="550" t="s">
        <v>535</v>
      </c>
      <c r="BA173" s="556">
        <v>0.33333333333333331</v>
      </c>
      <c r="BB173" s="556">
        <v>0.33333333333333331</v>
      </c>
      <c r="BC173" s="556">
        <v>0.33333333333333331</v>
      </c>
      <c r="BD173" s="556">
        <v>0.33333333333333331</v>
      </c>
      <c r="BE173" s="556">
        <v>0.33333333333333331</v>
      </c>
      <c r="BF173" s="556">
        <v>0.33333333333333331</v>
      </c>
      <c r="BG173" s="556">
        <v>0.33333333333333331</v>
      </c>
      <c r="BH173" s="556">
        <v>0.33333333333333331</v>
      </c>
      <c r="BI173" s="556">
        <v>0.33333333333333331</v>
      </c>
      <c r="BJ173" s="556">
        <v>0.33333333333333331</v>
      </c>
      <c r="BK173" s="557"/>
      <c r="BL173" s="556"/>
      <c r="BM173" s="556"/>
      <c r="BO173" s="642" t="s">
        <v>398</v>
      </c>
      <c r="BP173" s="549" t="s">
        <v>590</v>
      </c>
      <c r="BQ173" s="550" t="s">
        <v>535</v>
      </c>
      <c r="BR173" s="556">
        <v>0.33333333333333331</v>
      </c>
      <c r="BS173" s="556">
        <v>0.33333333333333331</v>
      </c>
      <c r="BT173" s="556">
        <v>0.33333333333333331</v>
      </c>
      <c r="BU173" s="556">
        <v>0.33333333333333331</v>
      </c>
      <c r="BV173" s="556">
        <v>0.33333333333333331</v>
      </c>
      <c r="BW173" s="556">
        <v>0.33333333333333331</v>
      </c>
      <c r="BX173" s="556">
        <v>0.33333333333333331</v>
      </c>
      <c r="BY173" s="556">
        <v>0.33333333333333331</v>
      </c>
      <c r="BZ173" s="556">
        <v>0.33333333333333331</v>
      </c>
      <c r="CA173" s="556">
        <v>0.33333333333333331</v>
      </c>
      <c r="CB173" s="556"/>
      <c r="CC173" s="556"/>
      <c r="CD173" s="556"/>
      <c r="CE173" s="694"/>
    </row>
    <row r="174" spans="1:84">
      <c r="B174" s="523" t="str">
        <f t="shared" si="125"/>
        <v>3.2</v>
      </c>
      <c r="C174" s="550" t="str">
        <f>R174</f>
        <v>風害・砂塵、日照阻害の抑制</v>
      </c>
      <c r="D174" s="547">
        <f>IF(I$169=0,0,G174/I$169)</f>
        <v>0.4</v>
      </c>
      <c r="E174" s="547">
        <f>IF(J$169=0,0,H174/J$169)</f>
        <v>0</v>
      </c>
      <c r="G174" s="548">
        <f t="shared" si="151"/>
        <v>0.4</v>
      </c>
      <c r="H174" s="548">
        <f t="shared" si="152"/>
        <v>0</v>
      </c>
      <c r="I174" s="548">
        <f>SUM(G175:G177)</f>
        <v>1</v>
      </c>
      <c r="J174" s="548">
        <f>SUM(H175:H177)</f>
        <v>0</v>
      </c>
      <c r="K174" s="548">
        <f>IF(スコア!M188=0,0,1)</f>
        <v>1</v>
      </c>
      <c r="L174" s="548">
        <f>IF(スコア!O188=0,0,1)</f>
        <v>0</v>
      </c>
      <c r="M174" s="548">
        <f t="shared" si="153"/>
        <v>0.4</v>
      </c>
      <c r="N174" s="548">
        <f t="shared" si="127"/>
        <v>0</v>
      </c>
      <c r="P174" s="641" t="str">
        <f t="shared" si="119"/>
        <v>3.2</v>
      </c>
      <c r="Q174" s="553" t="str">
        <f t="shared" si="120"/>
        <v>LR3 3</v>
      </c>
      <c r="R174" s="550" t="str">
        <f t="shared" si="129"/>
        <v>風害・砂塵、日照阻害の抑制</v>
      </c>
      <c r="S174" s="611">
        <f t="shared" si="133"/>
        <v>0.4</v>
      </c>
      <c r="T174" s="611">
        <f t="shared" si="134"/>
        <v>0.4</v>
      </c>
      <c r="U174" s="611">
        <f t="shared" si="135"/>
        <v>0.4</v>
      </c>
      <c r="V174" s="611">
        <f t="shared" si="136"/>
        <v>0.4</v>
      </c>
      <c r="W174" s="611">
        <f t="shared" si="137"/>
        <v>0.4</v>
      </c>
      <c r="X174" s="611">
        <f t="shared" si="138"/>
        <v>0.4</v>
      </c>
      <c r="Y174" s="611">
        <f t="shared" si="139"/>
        <v>0.4</v>
      </c>
      <c r="Z174" s="611">
        <f t="shared" si="140"/>
        <v>0.4</v>
      </c>
      <c r="AA174" s="611">
        <f t="shared" si="141"/>
        <v>0.4</v>
      </c>
      <c r="AB174" s="611">
        <f t="shared" si="142"/>
        <v>0.4</v>
      </c>
      <c r="AC174" s="610">
        <f t="shared" si="130"/>
        <v>0</v>
      </c>
      <c r="AD174" s="609">
        <f t="shared" si="131"/>
        <v>0</v>
      </c>
      <c r="AE174" s="609">
        <f t="shared" si="132"/>
        <v>0</v>
      </c>
      <c r="AG174" s="642" t="s">
        <v>399</v>
      </c>
      <c r="AH174" s="553" t="s">
        <v>589</v>
      </c>
      <c r="AI174" s="550" t="s">
        <v>400</v>
      </c>
      <c r="AJ174" s="611">
        <v>0.4</v>
      </c>
      <c r="AK174" s="611">
        <v>0.4</v>
      </c>
      <c r="AL174" s="611">
        <v>0.4</v>
      </c>
      <c r="AM174" s="611">
        <v>0.4</v>
      </c>
      <c r="AN174" s="611">
        <v>0.4</v>
      </c>
      <c r="AO174" s="611">
        <v>0.4</v>
      </c>
      <c r="AP174" s="611">
        <v>0.4</v>
      </c>
      <c r="AQ174" s="611">
        <v>0.4</v>
      </c>
      <c r="AR174" s="611">
        <v>0.4</v>
      </c>
      <c r="AS174" s="611">
        <v>0.4</v>
      </c>
      <c r="AT174" s="612"/>
      <c r="AU174" s="611"/>
      <c r="AV174" s="611"/>
      <c r="AX174" s="642" t="s">
        <v>399</v>
      </c>
      <c r="AY174" s="553" t="s">
        <v>589</v>
      </c>
      <c r="AZ174" s="550" t="s">
        <v>167</v>
      </c>
      <c r="BA174" s="611">
        <v>0.4</v>
      </c>
      <c r="BB174" s="611">
        <v>0.4</v>
      </c>
      <c r="BC174" s="611">
        <v>0.4</v>
      </c>
      <c r="BD174" s="611">
        <v>0.4</v>
      </c>
      <c r="BE174" s="611">
        <v>0.4</v>
      </c>
      <c r="BF174" s="611">
        <v>0.4</v>
      </c>
      <c r="BG174" s="611">
        <v>0.4</v>
      </c>
      <c r="BH174" s="611">
        <v>0.4</v>
      </c>
      <c r="BI174" s="611">
        <v>0.4</v>
      </c>
      <c r="BJ174" s="611">
        <v>0.4</v>
      </c>
      <c r="BK174" s="612"/>
      <c r="BL174" s="611"/>
      <c r="BM174" s="611"/>
      <c r="BO174" s="642" t="s">
        <v>399</v>
      </c>
      <c r="BP174" s="553" t="s">
        <v>589</v>
      </c>
      <c r="BQ174" s="550" t="s">
        <v>166</v>
      </c>
      <c r="BR174" s="611">
        <v>0.4</v>
      </c>
      <c r="BS174" s="611">
        <v>0.4</v>
      </c>
      <c r="BT174" s="611">
        <v>0.4</v>
      </c>
      <c r="BU174" s="611">
        <v>0.4</v>
      </c>
      <c r="BV174" s="611">
        <v>0.4</v>
      </c>
      <c r="BW174" s="611">
        <v>0.4</v>
      </c>
      <c r="BX174" s="611">
        <v>0.4</v>
      </c>
      <c r="BY174" s="611">
        <v>0.4</v>
      </c>
      <c r="BZ174" s="611">
        <v>0.4</v>
      </c>
      <c r="CA174" s="611">
        <v>0.4</v>
      </c>
      <c r="CB174" s="612"/>
      <c r="CC174" s="611"/>
      <c r="CD174" s="611"/>
      <c r="CE174" s="697"/>
    </row>
    <row r="175" spans="1:84">
      <c r="B175" s="523" t="str">
        <f t="shared" ref="B175:B180" si="154">P175</f>
        <v>3.2.1</v>
      </c>
      <c r="C175" s="643" t="str">
        <f t="shared" si="150"/>
        <v>風害の抑制</v>
      </c>
      <c r="D175" s="547">
        <f t="shared" ref="D175:E177" si="155">IF(I$174=0,0,G175/I$174)</f>
        <v>0.7</v>
      </c>
      <c r="E175" s="547">
        <f t="shared" si="155"/>
        <v>0</v>
      </c>
      <c r="G175" s="548">
        <f t="shared" si="151"/>
        <v>0.7</v>
      </c>
      <c r="H175" s="548">
        <f t="shared" si="152"/>
        <v>0</v>
      </c>
      <c r="I175" s="548"/>
      <c r="J175" s="548"/>
      <c r="K175" s="548">
        <f>IF(スコア!M189=0,0,1)</f>
        <v>1</v>
      </c>
      <c r="L175" s="548">
        <f>IF(スコア!O189=0,0,1)</f>
        <v>0</v>
      </c>
      <c r="M175" s="548">
        <f t="shared" si="153"/>
        <v>0.7</v>
      </c>
      <c r="N175" s="548">
        <f t="shared" si="127"/>
        <v>0</v>
      </c>
      <c r="P175" s="642" t="str">
        <f t="shared" si="119"/>
        <v>3.2.1</v>
      </c>
      <c r="Q175" s="553" t="str">
        <f t="shared" si="120"/>
        <v>LR3 3.2</v>
      </c>
      <c r="R175" s="643" t="str">
        <f t="shared" si="129"/>
        <v>風害の抑制</v>
      </c>
      <c r="S175" s="556">
        <f t="shared" si="133"/>
        <v>0.7</v>
      </c>
      <c r="T175" s="556">
        <f t="shared" si="134"/>
        <v>0.7</v>
      </c>
      <c r="U175" s="556">
        <f t="shared" si="135"/>
        <v>0.7</v>
      </c>
      <c r="V175" s="556">
        <f t="shared" si="136"/>
        <v>0.7</v>
      </c>
      <c r="W175" s="556">
        <f t="shared" si="137"/>
        <v>0.7</v>
      </c>
      <c r="X175" s="556">
        <f t="shared" si="138"/>
        <v>0.7</v>
      </c>
      <c r="Y175" s="556">
        <f t="shared" si="139"/>
        <v>0.7</v>
      </c>
      <c r="Z175" s="556">
        <f t="shared" si="140"/>
        <v>0.7</v>
      </c>
      <c r="AA175" s="556">
        <f t="shared" si="141"/>
        <v>0.7</v>
      </c>
      <c r="AB175" s="556">
        <f t="shared" si="142"/>
        <v>0.6</v>
      </c>
      <c r="AC175" s="610">
        <f t="shared" si="130"/>
        <v>0</v>
      </c>
      <c r="AD175" s="609">
        <f t="shared" si="131"/>
        <v>0</v>
      </c>
      <c r="AE175" s="609">
        <f t="shared" si="132"/>
        <v>0</v>
      </c>
      <c r="AG175" s="642" t="s">
        <v>401</v>
      </c>
      <c r="AH175" s="553" t="s">
        <v>536</v>
      </c>
      <c r="AI175" s="643" t="s">
        <v>402</v>
      </c>
      <c r="AJ175" s="556">
        <v>0.7</v>
      </c>
      <c r="AK175" s="556">
        <v>0.7</v>
      </c>
      <c r="AL175" s="556">
        <v>0.7</v>
      </c>
      <c r="AM175" s="556">
        <v>0.7</v>
      </c>
      <c r="AN175" s="556">
        <v>0.7</v>
      </c>
      <c r="AO175" s="556">
        <v>0.7</v>
      </c>
      <c r="AP175" s="556">
        <v>0.7</v>
      </c>
      <c r="AQ175" s="556">
        <v>0.7</v>
      </c>
      <c r="AR175" s="556">
        <v>0.7</v>
      </c>
      <c r="AS175" s="573">
        <v>0.6</v>
      </c>
      <c r="AT175" s="612"/>
      <c r="AU175" s="611"/>
      <c r="AV175" s="611"/>
      <c r="AX175" s="642" t="s">
        <v>401</v>
      </c>
      <c r="AY175" s="553" t="s">
        <v>536</v>
      </c>
      <c r="AZ175" s="643" t="s">
        <v>402</v>
      </c>
      <c r="BA175" s="556">
        <v>0.7</v>
      </c>
      <c r="BB175" s="556">
        <v>0.7</v>
      </c>
      <c r="BC175" s="556">
        <v>0.7</v>
      </c>
      <c r="BD175" s="556">
        <v>0.7</v>
      </c>
      <c r="BE175" s="556">
        <v>0.7</v>
      </c>
      <c r="BF175" s="556">
        <v>0.7</v>
      </c>
      <c r="BG175" s="556">
        <v>0.7</v>
      </c>
      <c r="BH175" s="556">
        <v>0.7</v>
      </c>
      <c r="BI175" s="556">
        <v>0.7</v>
      </c>
      <c r="BJ175" s="611">
        <v>0.6</v>
      </c>
      <c r="BK175" s="612"/>
      <c r="BL175" s="611"/>
      <c r="BM175" s="611"/>
      <c r="BO175" s="642" t="s">
        <v>401</v>
      </c>
      <c r="BP175" s="553" t="s">
        <v>536</v>
      </c>
      <c r="BQ175" s="643" t="s">
        <v>402</v>
      </c>
      <c r="BR175" s="556">
        <v>0.7</v>
      </c>
      <c r="BS175" s="556">
        <v>0.7</v>
      </c>
      <c r="BT175" s="556">
        <v>0.7</v>
      </c>
      <c r="BU175" s="556">
        <v>0.7</v>
      </c>
      <c r="BV175" s="556">
        <v>0.7</v>
      </c>
      <c r="BW175" s="556">
        <v>0.7</v>
      </c>
      <c r="BX175" s="556">
        <v>0.7</v>
      </c>
      <c r="BY175" s="556">
        <v>0.7</v>
      </c>
      <c r="BZ175" s="556">
        <v>0.7</v>
      </c>
      <c r="CA175" s="611">
        <v>0.6</v>
      </c>
      <c r="CB175" s="612"/>
      <c r="CC175" s="611"/>
      <c r="CD175" s="611"/>
      <c r="CE175" s="697"/>
    </row>
    <row r="176" spans="1:84">
      <c r="B176" s="523" t="str">
        <f t="shared" si="154"/>
        <v>3.2.2</v>
      </c>
      <c r="C176" s="643" t="str">
        <f t="shared" si="150"/>
        <v>砂塵の抑制</v>
      </c>
      <c r="D176" s="547">
        <f t="shared" si="155"/>
        <v>0</v>
      </c>
      <c r="E176" s="547">
        <f t="shared" si="155"/>
        <v>0</v>
      </c>
      <c r="G176" s="548">
        <f t="shared" si="151"/>
        <v>0</v>
      </c>
      <c r="H176" s="548">
        <f t="shared" si="152"/>
        <v>0</v>
      </c>
      <c r="I176" s="548"/>
      <c r="J176" s="548"/>
      <c r="K176" s="548">
        <f>IF(スコア!M190=0,0,1)</f>
        <v>1</v>
      </c>
      <c r="L176" s="548">
        <f>IF(スコア!O190=0,0,1)</f>
        <v>0</v>
      </c>
      <c r="M176" s="548">
        <f t="shared" si="153"/>
        <v>0</v>
      </c>
      <c r="N176" s="548">
        <f t="shared" si="127"/>
        <v>0</v>
      </c>
      <c r="P176" s="642" t="str">
        <f t="shared" si="119"/>
        <v>3.2.2</v>
      </c>
      <c r="Q176" s="553" t="str">
        <f t="shared" si="120"/>
        <v>LR3 3.2</v>
      </c>
      <c r="R176" s="643" t="str">
        <f t="shared" si="129"/>
        <v>砂塵の抑制</v>
      </c>
      <c r="S176" s="556">
        <f t="shared" si="133"/>
        <v>0</v>
      </c>
      <c r="T176" s="556">
        <f t="shared" si="134"/>
        <v>0</v>
      </c>
      <c r="U176" s="556">
        <f t="shared" si="135"/>
        <v>0</v>
      </c>
      <c r="V176" s="556">
        <f t="shared" si="136"/>
        <v>0</v>
      </c>
      <c r="W176" s="556">
        <f t="shared" si="137"/>
        <v>0</v>
      </c>
      <c r="X176" s="556">
        <f t="shared" si="138"/>
        <v>0</v>
      </c>
      <c r="Y176" s="556">
        <f t="shared" si="139"/>
        <v>0</v>
      </c>
      <c r="Z176" s="556">
        <f t="shared" si="140"/>
        <v>0</v>
      </c>
      <c r="AA176" s="556">
        <f t="shared" si="141"/>
        <v>0</v>
      </c>
      <c r="AB176" s="556">
        <f t="shared" si="142"/>
        <v>0.2</v>
      </c>
      <c r="AC176" s="610">
        <f t="shared" si="130"/>
        <v>0</v>
      </c>
      <c r="AD176" s="609">
        <f t="shared" si="131"/>
        <v>0</v>
      </c>
      <c r="AE176" s="609">
        <f t="shared" si="132"/>
        <v>0</v>
      </c>
      <c r="AG176" s="642" t="s">
        <v>611</v>
      </c>
      <c r="AH176" s="553" t="s">
        <v>537</v>
      </c>
      <c r="AI176" s="643" t="s">
        <v>234</v>
      </c>
      <c r="AJ176" s="556"/>
      <c r="AK176" s="556"/>
      <c r="AL176" s="556"/>
      <c r="AM176" s="556"/>
      <c r="AN176" s="556"/>
      <c r="AO176" s="556"/>
      <c r="AP176" s="556"/>
      <c r="AQ176" s="556"/>
      <c r="AR176" s="556"/>
      <c r="AS176" s="573">
        <v>0.2</v>
      </c>
      <c r="AT176" s="612"/>
      <c r="AU176" s="611"/>
      <c r="AV176" s="611"/>
      <c r="AX176" s="642" t="s">
        <v>403</v>
      </c>
      <c r="AY176" s="553" t="s">
        <v>404</v>
      </c>
      <c r="AZ176" s="643" t="s">
        <v>234</v>
      </c>
      <c r="BA176" s="556"/>
      <c r="BB176" s="556"/>
      <c r="BC176" s="556"/>
      <c r="BD176" s="556"/>
      <c r="BE176" s="556"/>
      <c r="BF176" s="556"/>
      <c r="BG176" s="556"/>
      <c r="BH176" s="556"/>
      <c r="BI176" s="556"/>
      <c r="BJ176" s="611">
        <v>0.2</v>
      </c>
      <c r="BK176" s="612"/>
      <c r="BL176" s="611"/>
      <c r="BM176" s="611"/>
      <c r="BO176" s="642" t="s">
        <v>403</v>
      </c>
      <c r="BP176" s="553" t="s">
        <v>404</v>
      </c>
      <c r="BQ176" s="643" t="s">
        <v>234</v>
      </c>
      <c r="BR176" s="556"/>
      <c r="BS176" s="556"/>
      <c r="BT176" s="556"/>
      <c r="BU176" s="556"/>
      <c r="BV176" s="556"/>
      <c r="BW176" s="556"/>
      <c r="BX176" s="556"/>
      <c r="BY176" s="556"/>
      <c r="BZ176" s="556"/>
      <c r="CA176" s="611">
        <v>0.2</v>
      </c>
      <c r="CB176" s="612"/>
      <c r="CC176" s="611"/>
      <c r="CD176" s="611"/>
      <c r="CE176" s="697"/>
    </row>
    <row r="177" spans="2:83">
      <c r="B177" s="523" t="str">
        <f t="shared" si="154"/>
        <v>3.2.3</v>
      </c>
      <c r="C177" s="643" t="str">
        <f t="shared" si="150"/>
        <v>日照阻害の抑制</v>
      </c>
      <c r="D177" s="547">
        <f t="shared" si="155"/>
        <v>0.3</v>
      </c>
      <c r="E177" s="547">
        <f t="shared" si="155"/>
        <v>0</v>
      </c>
      <c r="G177" s="548">
        <f t="shared" si="151"/>
        <v>0.3</v>
      </c>
      <c r="H177" s="548">
        <f t="shared" si="152"/>
        <v>0</v>
      </c>
      <c r="I177" s="548"/>
      <c r="J177" s="548"/>
      <c r="K177" s="548">
        <f>IF(スコア!M191=0,0,1)</f>
        <v>1</v>
      </c>
      <c r="L177" s="548">
        <f>IF(スコア!O191=0,0,1)</f>
        <v>0</v>
      </c>
      <c r="M177" s="548">
        <f t="shared" si="153"/>
        <v>0.3</v>
      </c>
      <c r="N177" s="548">
        <f t="shared" si="127"/>
        <v>0</v>
      </c>
      <c r="P177" s="642" t="str">
        <f t="shared" si="119"/>
        <v>3.2.3</v>
      </c>
      <c r="Q177" s="553" t="str">
        <f t="shared" si="120"/>
        <v>LR3 3.2</v>
      </c>
      <c r="R177" s="643" t="str">
        <f t="shared" si="129"/>
        <v>日照阻害の抑制</v>
      </c>
      <c r="S177" s="556">
        <f t="shared" si="133"/>
        <v>0.3</v>
      </c>
      <c r="T177" s="556">
        <f t="shared" si="134"/>
        <v>0.3</v>
      </c>
      <c r="U177" s="556">
        <f t="shared" si="135"/>
        <v>0.3</v>
      </c>
      <c r="V177" s="556">
        <f t="shared" si="136"/>
        <v>0.3</v>
      </c>
      <c r="W177" s="556">
        <f t="shared" si="137"/>
        <v>0.3</v>
      </c>
      <c r="X177" s="556">
        <f t="shared" si="138"/>
        <v>0.3</v>
      </c>
      <c r="Y177" s="556">
        <f t="shared" si="139"/>
        <v>0.3</v>
      </c>
      <c r="Z177" s="556">
        <f t="shared" si="140"/>
        <v>0.3</v>
      </c>
      <c r="AA177" s="556">
        <f t="shared" si="141"/>
        <v>0.3</v>
      </c>
      <c r="AB177" s="556">
        <f t="shared" si="142"/>
        <v>0.2</v>
      </c>
      <c r="AC177" s="610">
        <f t="shared" si="130"/>
        <v>0</v>
      </c>
      <c r="AD177" s="609">
        <f t="shared" si="131"/>
        <v>0</v>
      </c>
      <c r="AE177" s="609">
        <f t="shared" si="132"/>
        <v>0</v>
      </c>
      <c r="AG177" s="642" t="s">
        <v>403</v>
      </c>
      <c r="AH177" s="553" t="s">
        <v>536</v>
      </c>
      <c r="AI177" s="643" t="s">
        <v>450</v>
      </c>
      <c r="AJ177" s="556">
        <v>0.3</v>
      </c>
      <c r="AK177" s="556">
        <v>0.3</v>
      </c>
      <c r="AL177" s="556">
        <v>0.3</v>
      </c>
      <c r="AM177" s="556">
        <v>0.3</v>
      </c>
      <c r="AN177" s="556">
        <v>0.3</v>
      </c>
      <c r="AO177" s="556">
        <v>0.3</v>
      </c>
      <c r="AP177" s="556">
        <v>0.3</v>
      </c>
      <c r="AQ177" s="556">
        <v>0.3</v>
      </c>
      <c r="AR177" s="556">
        <v>0.3</v>
      </c>
      <c r="AS177" s="573">
        <v>0.2</v>
      </c>
      <c r="AT177" s="612"/>
      <c r="AU177" s="611"/>
      <c r="AV177" s="611"/>
      <c r="AX177" s="642" t="s">
        <v>405</v>
      </c>
      <c r="AY177" s="553" t="s">
        <v>536</v>
      </c>
      <c r="AZ177" s="643" t="s">
        <v>450</v>
      </c>
      <c r="BA177" s="556">
        <v>0.3</v>
      </c>
      <c r="BB177" s="556">
        <v>0.3</v>
      </c>
      <c r="BC177" s="556">
        <v>0.3</v>
      </c>
      <c r="BD177" s="556">
        <v>0.3</v>
      </c>
      <c r="BE177" s="556">
        <v>0.3</v>
      </c>
      <c r="BF177" s="556">
        <v>0.3</v>
      </c>
      <c r="BG177" s="556">
        <v>0.3</v>
      </c>
      <c r="BH177" s="556">
        <v>0.3</v>
      </c>
      <c r="BI177" s="556">
        <v>0.3</v>
      </c>
      <c r="BJ177" s="611">
        <v>0.2</v>
      </c>
      <c r="BK177" s="612"/>
      <c r="BL177" s="611"/>
      <c r="BM177" s="611"/>
      <c r="BO177" s="642" t="s">
        <v>405</v>
      </c>
      <c r="BP177" s="553" t="s">
        <v>536</v>
      </c>
      <c r="BQ177" s="643" t="s">
        <v>450</v>
      </c>
      <c r="BR177" s="556">
        <v>0.3</v>
      </c>
      <c r="BS177" s="556">
        <v>0.3</v>
      </c>
      <c r="BT177" s="556">
        <v>0.3</v>
      </c>
      <c r="BU177" s="556">
        <v>0.3</v>
      </c>
      <c r="BV177" s="556">
        <v>0.3</v>
      </c>
      <c r="BW177" s="556">
        <v>0.3</v>
      </c>
      <c r="BX177" s="556">
        <v>0.3</v>
      </c>
      <c r="BY177" s="556">
        <v>0.3</v>
      </c>
      <c r="BZ177" s="556">
        <v>0.3</v>
      </c>
      <c r="CA177" s="611">
        <v>0.2</v>
      </c>
      <c r="CB177" s="612"/>
      <c r="CC177" s="611"/>
      <c r="CD177" s="611"/>
      <c r="CE177" s="697"/>
    </row>
    <row r="178" spans="2:83">
      <c r="B178" s="523" t="str">
        <f t="shared" si="154"/>
        <v>3.3</v>
      </c>
      <c r="C178" s="550" t="str">
        <f t="shared" si="150"/>
        <v>光害の抑制</v>
      </c>
      <c r="D178" s="547">
        <f>IF(I$169=0,0,G178/I$169)</f>
        <v>0.2</v>
      </c>
      <c r="E178" s="547">
        <f>IF(J$169=0,0,H178/J$169)</f>
        <v>0</v>
      </c>
      <c r="G178" s="548">
        <f t="shared" si="151"/>
        <v>0.2</v>
      </c>
      <c r="H178" s="548">
        <f t="shared" si="152"/>
        <v>0</v>
      </c>
      <c r="I178" s="548">
        <f>SUM(G179:G180)</f>
        <v>1</v>
      </c>
      <c r="J178" s="548">
        <f>SUM(H179:H180)</f>
        <v>0</v>
      </c>
      <c r="K178" s="548">
        <f>IF(スコア!M192=0,0,1)</f>
        <v>1</v>
      </c>
      <c r="L178" s="548">
        <f>IF(スコア!O192=0,0,1)</f>
        <v>0</v>
      </c>
      <c r="M178" s="548">
        <f t="shared" si="153"/>
        <v>0.2</v>
      </c>
      <c r="N178" s="548">
        <f t="shared" si="127"/>
        <v>0</v>
      </c>
      <c r="P178" s="641" t="str">
        <f t="shared" si="119"/>
        <v>3.3</v>
      </c>
      <c r="Q178" s="553" t="str">
        <f t="shared" si="120"/>
        <v>LR3 3</v>
      </c>
      <c r="R178" s="550" t="str">
        <f t="shared" si="129"/>
        <v>光害の抑制</v>
      </c>
      <c r="S178" s="611">
        <f t="shared" si="133"/>
        <v>0.2</v>
      </c>
      <c r="T178" s="611">
        <f t="shared" si="134"/>
        <v>0.2</v>
      </c>
      <c r="U178" s="611">
        <f t="shared" si="135"/>
        <v>0.2</v>
      </c>
      <c r="V178" s="611">
        <f t="shared" si="136"/>
        <v>0.2</v>
      </c>
      <c r="W178" s="611">
        <f t="shared" si="137"/>
        <v>0.2</v>
      </c>
      <c r="X178" s="611">
        <f t="shared" si="138"/>
        <v>0.2</v>
      </c>
      <c r="Y178" s="611">
        <f t="shared" si="139"/>
        <v>0.2</v>
      </c>
      <c r="Z178" s="611">
        <f t="shared" si="140"/>
        <v>0.2</v>
      </c>
      <c r="AA178" s="611">
        <f t="shared" si="141"/>
        <v>0.2</v>
      </c>
      <c r="AB178" s="611">
        <f t="shared" si="142"/>
        <v>0.2</v>
      </c>
      <c r="AC178" s="610">
        <f t="shared" si="130"/>
        <v>0</v>
      </c>
      <c r="AD178" s="609">
        <f t="shared" si="131"/>
        <v>0</v>
      </c>
      <c r="AE178" s="609">
        <f t="shared" si="132"/>
        <v>0</v>
      </c>
      <c r="AG178" s="642" t="s">
        <v>406</v>
      </c>
      <c r="AH178" s="553" t="s">
        <v>589</v>
      </c>
      <c r="AI178" s="643" t="s">
        <v>538</v>
      </c>
      <c r="AJ178" s="556">
        <v>0.2</v>
      </c>
      <c r="AK178" s="556">
        <v>0.2</v>
      </c>
      <c r="AL178" s="556">
        <v>0.2</v>
      </c>
      <c r="AM178" s="556">
        <v>0.2</v>
      </c>
      <c r="AN178" s="556">
        <v>0.2</v>
      </c>
      <c r="AO178" s="556">
        <v>0.2</v>
      </c>
      <c r="AP178" s="556">
        <v>0.2</v>
      </c>
      <c r="AQ178" s="556">
        <v>0.2</v>
      </c>
      <c r="AR178" s="556">
        <v>0.2</v>
      </c>
      <c r="AS178" s="611">
        <v>0.2</v>
      </c>
      <c r="AT178" s="612"/>
      <c r="AU178" s="611"/>
      <c r="AV178" s="611"/>
      <c r="AX178" s="642" t="s">
        <v>406</v>
      </c>
      <c r="AY178" s="553" t="s">
        <v>589</v>
      </c>
      <c r="AZ178" s="643" t="s">
        <v>538</v>
      </c>
      <c r="BA178" s="611">
        <v>0.2</v>
      </c>
      <c r="BB178" s="611">
        <v>0.2</v>
      </c>
      <c r="BC178" s="611">
        <v>0.2</v>
      </c>
      <c r="BD178" s="611">
        <v>0.2</v>
      </c>
      <c r="BE178" s="611">
        <v>0.2</v>
      </c>
      <c r="BF178" s="611">
        <v>0.2</v>
      </c>
      <c r="BG178" s="611">
        <v>0.2</v>
      </c>
      <c r="BH178" s="611">
        <v>0.2</v>
      </c>
      <c r="BI178" s="611">
        <v>0.2</v>
      </c>
      <c r="BJ178" s="611">
        <v>0.2</v>
      </c>
      <c r="BK178" s="612"/>
      <c r="BL178" s="611"/>
      <c r="BM178" s="611"/>
      <c r="BO178" s="642" t="s">
        <v>406</v>
      </c>
      <c r="BP178" s="553" t="s">
        <v>589</v>
      </c>
      <c r="BQ178" s="643" t="s">
        <v>538</v>
      </c>
      <c r="BR178" s="611">
        <v>0.2</v>
      </c>
      <c r="BS178" s="611">
        <v>0.2</v>
      </c>
      <c r="BT178" s="611">
        <v>0.2</v>
      </c>
      <c r="BU178" s="611">
        <v>0.2</v>
      </c>
      <c r="BV178" s="611">
        <v>0.2</v>
      </c>
      <c r="BW178" s="611">
        <v>0.2</v>
      </c>
      <c r="BX178" s="611">
        <v>0.2</v>
      </c>
      <c r="BY178" s="611">
        <v>0.2</v>
      </c>
      <c r="BZ178" s="611">
        <v>0.2</v>
      </c>
      <c r="CA178" s="611">
        <v>0.2</v>
      </c>
      <c r="CB178" s="612"/>
      <c r="CC178" s="611"/>
      <c r="CD178" s="611"/>
      <c r="CE178" s="697"/>
    </row>
    <row r="179" spans="2:83">
      <c r="B179" s="523" t="str">
        <f t="shared" si="154"/>
        <v>3.3.1</v>
      </c>
      <c r="C179" s="643" t="str">
        <f t="shared" si="150"/>
        <v>屋外照明及び屋内照明のうち外に漏れる光への対策</v>
      </c>
      <c r="D179" s="547">
        <f>IF(I$178=0,0,G179/I$178)</f>
        <v>0.7</v>
      </c>
      <c r="E179" s="547">
        <f>IF(J$178=0,0,H179/J$178)</f>
        <v>0</v>
      </c>
      <c r="G179" s="548">
        <f t="shared" si="151"/>
        <v>0.7</v>
      </c>
      <c r="H179" s="548">
        <f t="shared" si="152"/>
        <v>0</v>
      </c>
      <c r="I179" s="548"/>
      <c r="J179" s="548"/>
      <c r="K179" s="548">
        <f>IF(スコア!M193=0,0,1)</f>
        <v>1</v>
      </c>
      <c r="L179" s="548">
        <f>IF(スコア!O193=0,0,1)</f>
        <v>0</v>
      </c>
      <c r="M179" s="548">
        <f t="shared" si="153"/>
        <v>0.7</v>
      </c>
      <c r="N179" s="548">
        <f t="shared" si="127"/>
        <v>0</v>
      </c>
      <c r="P179" s="642" t="str">
        <f t="shared" si="119"/>
        <v>3.3.1</v>
      </c>
      <c r="Q179" s="553" t="str">
        <f t="shared" si="120"/>
        <v>LR3 3.3</v>
      </c>
      <c r="R179" s="643" t="str">
        <f t="shared" si="129"/>
        <v>屋外照明及び屋内照明のうち外に漏れる光への対策</v>
      </c>
      <c r="S179" s="556">
        <f t="shared" si="133"/>
        <v>0.7</v>
      </c>
      <c r="T179" s="556">
        <f t="shared" si="134"/>
        <v>0.7</v>
      </c>
      <c r="U179" s="556">
        <f t="shared" si="135"/>
        <v>0.7</v>
      </c>
      <c r="V179" s="556">
        <f t="shared" si="136"/>
        <v>0.7</v>
      </c>
      <c r="W179" s="556">
        <f t="shared" si="137"/>
        <v>0.7</v>
      </c>
      <c r="X179" s="556">
        <f t="shared" si="138"/>
        <v>0.7</v>
      </c>
      <c r="Y179" s="556">
        <f t="shared" si="139"/>
        <v>0.7</v>
      </c>
      <c r="Z179" s="556">
        <f t="shared" si="140"/>
        <v>0.7</v>
      </c>
      <c r="AA179" s="556">
        <f t="shared" si="141"/>
        <v>0.7</v>
      </c>
      <c r="AB179" s="556">
        <f t="shared" si="142"/>
        <v>0.7</v>
      </c>
      <c r="AC179" s="610">
        <f t="shared" si="130"/>
        <v>0</v>
      </c>
      <c r="AD179" s="609">
        <f t="shared" si="131"/>
        <v>0</v>
      </c>
      <c r="AE179" s="609">
        <f t="shared" si="132"/>
        <v>0</v>
      </c>
      <c r="AG179" s="642" t="s">
        <v>407</v>
      </c>
      <c r="AH179" s="553" t="s">
        <v>537</v>
      </c>
      <c r="AI179" s="643" t="s">
        <v>408</v>
      </c>
      <c r="AJ179" s="611">
        <v>0.7</v>
      </c>
      <c r="AK179" s="611">
        <v>0.7</v>
      </c>
      <c r="AL179" s="611">
        <v>0.7</v>
      </c>
      <c r="AM179" s="611">
        <v>0.7</v>
      </c>
      <c r="AN179" s="611">
        <v>0.7</v>
      </c>
      <c r="AO179" s="611">
        <v>0.7</v>
      </c>
      <c r="AP179" s="611">
        <v>0.7</v>
      </c>
      <c r="AQ179" s="611">
        <v>0.7</v>
      </c>
      <c r="AR179" s="611">
        <v>0.7</v>
      </c>
      <c r="AS179" s="556">
        <v>0.7</v>
      </c>
      <c r="AT179" s="612"/>
      <c r="AU179" s="611"/>
      <c r="AV179" s="611"/>
      <c r="AX179" s="642" t="s">
        <v>407</v>
      </c>
      <c r="AY179" s="553" t="s">
        <v>537</v>
      </c>
      <c r="AZ179" s="643" t="s">
        <v>408</v>
      </c>
      <c r="BA179" s="556">
        <v>0.7</v>
      </c>
      <c r="BB179" s="556">
        <v>0.7</v>
      </c>
      <c r="BC179" s="556">
        <v>0.7</v>
      </c>
      <c r="BD179" s="556">
        <v>0.7</v>
      </c>
      <c r="BE179" s="556">
        <v>0.7</v>
      </c>
      <c r="BF179" s="556">
        <v>0.7</v>
      </c>
      <c r="BG179" s="556">
        <v>0.7</v>
      </c>
      <c r="BH179" s="556">
        <v>0.7</v>
      </c>
      <c r="BI179" s="556">
        <v>0.7</v>
      </c>
      <c r="BJ179" s="556">
        <v>0.7</v>
      </c>
      <c r="BK179" s="612"/>
      <c r="BL179" s="611"/>
      <c r="BM179" s="611"/>
      <c r="BO179" s="642" t="s">
        <v>407</v>
      </c>
      <c r="BP179" s="553" t="s">
        <v>537</v>
      </c>
      <c r="BQ179" s="643" t="s">
        <v>408</v>
      </c>
      <c r="BR179" s="556">
        <v>0.7</v>
      </c>
      <c r="BS179" s="556">
        <v>0.7</v>
      </c>
      <c r="BT179" s="556">
        <v>0.7</v>
      </c>
      <c r="BU179" s="556">
        <v>0.7</v>
      </c>
      <c r="BV179" s="556">
        <v>0.7</v>
      </c>
      <c r="BW179" s="556">
        <v>0.7</v>
      </c>
      <c r="BX179" s="556">
        <v>0.7</v>
      </c>
      <c r="BY179" s="556">
        <v>0.7</v>
      </c>
      <c r="BZ179" s="556">
        <v>0.7</v>
      </c>
      <c r="CA179" s="556">
        <v>0.7</v>
      </c>
      <c r="CB179" s="612"/>
      <c r="CC179" s="611"/>
      <c r="CD179" s="611"/>
      <c r="CE179" s="697"/>
    </row>
    <row r="180" spans="2:83">
      <c r="B180" s="523" t="str">
        <f t="shared" si="154"/>
        <v>3.3.2</v>
      </c>
      <c r="C180" s="643" t="str">
        <f t="shared" si="150"/>
        <v>昼光の建物外壁による反射光（グレア）への対策</v>
      </c>
      <c r="D180" s="547">
        <f>IF(I$178=0,0,G180/I$178)</f>
        <v>0.3</v>
      </c>
      <c r="E180" s="547">
        <f>IF(J$178=0,0,H180/J$178)</f>
        <v>0</v>
      </c>
      <c r="G180" s="548">
        <f t="shared" si="151"/>
        <v>0.3</v>
      </c>
      <c r="H180" s="548">
        <f t="shared" si="152"/>
        <v>0</v>
      </c>
      <c r="I180" s="548"/>
      <c r="J180" s="548"/>
      <c r="K180" s="548">
        <f>IF(スコア!M194=0,0,1)</f>
        <v>1</v>
      </c>
      <c r="L180" s="548">
        <f>IF(スコア!O194=0,0,1)</f>
        <v>0</v>
      </c>
      <c r="M180" s="548">
        <f t="shared" si="153"/>
        <v>0.3</v>
      </c>
      <c r="N180" s="548">
        <f t="shared" si="127"/>
        <v>0</v>
      </c>
      <c r="P180" s="642" t="str">
        <f t="shared" si="119"/>
        <v>3.3.2</v>
      </c>
      <c r="Q180" s="553" t="str">
        <f t="shared" si="120"/>
        <v>LR3 3.3</v>
      </c>
      <c r="R180" s="643" t="str">
        <f t="shared" si="129"/>
        <v>昼光の建物外壁による反射光（グレア）への対策</v>
      </c>
      <c r="S180" s="556">
        <f t="shared" si="133"/>
        <v>0.3</v>
      </c>
      <c r="T180" s="556">
        <f t="shared" si="134"/>
        <v>0.3</v>
      </c>
      <c r="U180" s="556">
        <f t="shared" si="135"/>
        <v>0.3</v>
      </c>
      <c r="V180" s="556">
        <f t="shared" si="136"/>
        <v>0.3</v>
      </c>
      <c r="W180" s="556">
        <f t="shared" si="137"/>
        <v>0.3</v>
      </c>
      <c r="X180" s="556">
        <f t="shared" si="138"/>
        <v>0.3</v>
      </c>
      <c r="Y180" s="556">
        <f t="shared" si="139"/>
        <v>0.3</v>
      </c>
      <c r="Z180" s="556">
        <f t="shared" si="140"/>
        <v>0.3</v>
      </c>
      <c r="AA180" s="556">
        <f t="shared" si="141"/>
        <v>0.3</v>
      </c>
      <c r="AB180" s="556">
        <f t="shared" si="142"/>
        <v>0.3</v>
      </c>
      <c r="AC180" s="610">
        <f t="shared" si="130"/>
        <v>0</v>
      </c>
      <c r="AD180" s="609">
        <f t="shared" si="131"/>
        <v>0</v>
      </c>
      <c r="AE180" s="609">
        <f t="shared" si="132"/>
        <v>0</v>
      </c>
      <c r="AG180" s="642" t="s">
        <v>706</v>
      </c>
      <c r="AH180" s="553" t="s">
        <v>537</v>
      </c>
      <c r="AI180" s="643" t="s">
        <v>707</v>
      </c>
      <c r="AJ180" s="556">
        <v>0.3</v>
      </c>
      <c r="AK180" s="556">
        <v>0.3</v>
      </c>
      <c r="AL180" s="556">
        <v>0.3</v>
      </c>
      <c r="AM180" s="556">
        <v>0.3</v>
      </c>
      <c r="AN180" s="556">
        <v>0.3</v>
      </c>
      <c r="AO180" s="556">
        <v>0.3</v>
      </c>
      <c r="AP180" s="556">
        <v>0.3</v>
      </c>
      <c r="AQ180" s="556">
        <v>0.3</v>
      </c>
      <c r="AR180" s="556">
        <v>0.3</v>
      </c>
      <c r="AS180" s="556">
        <v>0.3</v>
      </c>
      <c r="AT180" s="612"/>
      <c r="AU180" s="611"/>
      <c r="AV180" s="611"/>
      <c r="AX180" s="642" t="s">
        <v>706</v>
      </c>
      <c r="AY180" s="553" t="s">
        <v>537</v>
      </c>
      <c r="AZ180" s="643" t="s">
        <v>707</v>
      </c>
      <c r="BA180" s="556">
        <v>0.3</v>
      </c>
      <c r="BB180" s="556">
        <v>0.3</v>
      </c>
      <c r="BC180" s="556">
        <v>0.3</v>
      </c>
      <c r="BD180" s="556">
        <v>0.3</v>
      </c>
      <c r="BE180" s="556">
        <v>0.3</v>
      </c>
      <c r="BF180" s="556">
        <v>0.3</v>
      </c>
      <c r="BG180" s="556">
        <v>0.3</v>
      </c>
      <c r="BH180" s="556">
        <v>0.3</v>
      </c>
      <c r="BI180" s="556">
        <v>0.3</v>
      </c>
      <c r="BJ180" s="556">
        <v>0.3</v>
      </c>
      <c r="BK180" s="612"/>
      <c r="BL180" s="611"/>
      <c r="BM180" s="611"/>
      <c r="BO180" s="642" t="s">
        <v>706</v>
      </c>
      <c r="BP180" s="553" t="s">
        <v>537</v>
      </c>
      <c r="BQ180" s="643" t="s">
        <v>707</v>
      </c>
      <c r="BR180" s="556">
        <v>0.3</v>
      </c>
      <c r="BS180" s="556">
        <v>0.3</v>
      </c>
      <c r="BT180" s="556">
        <v>0.3</v>
      </c>
      <c r="BU180" s="556">
        <v>0.3</v>
      </c>
      <c r="BV180" s="556">
        <v>0.3</v>
      </c>
      <c r="BW180" s="556">
        <v>0.3</v>
      </c>
      <c r="BX180" s="556">
        <v>0.3</v>
      </c>
      <c r="BY180" s="556">
        <v>0.3</v>
      </c>
      <c r="BZ180" s="556">
        <v>0.3</v>
      </c>
      <c r="CA180" s="556">
        <v>0.3</v>
      </c>
      <c r="CB180" s="612"/>
      <c r="CC180" s="611"/>
      <c r="CD180" s="611"/>
      <c r="CE180" s="697"/>
    </row>
    <row r="181" spans="2:83"/>
    <row r="182" spans="2:83" hidden="1"/>
    <row r="183" spans="2:83" hidden="1"/>
    <row r="184" spans="2:83" hidden="1"/>
    <row r="185" spans="2:83" hidden="1"/>
    <row r="186" spans="2:83" hidden="1"/>
    <row r="187" spans="2:83" hidden="1"/>
    <row r="188" spans="2:83" hidden="1"/>
    <row r="189" spans="2:83" hidden="1"/>
    <row r="190" spans="2:83" hidden="1"/>
    <row r="191" spans="2:83" hidden="1"/>
    <row r="192" spans="2:83"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sheetData>
  <sheetProtection password="A992" sheet="1" objects="1" scenarios="1"/>
  <mergeCells count="8">
    <mergeCell ref="BR5:BZ5"/>
    <mergeCell ref="CB5:CD5"/>
    <mergeCell ref="S5:AA5"/>
    <mergeCell ref="AC5:AE5"/>
    <mergeCell ref="BA5:BI5"/>
    <mergeCell ref="BK5:BM5"/>
    <mergeCell ref="AJ5:AR5"/>
    <mergeCell ref="AT5:AV5"/>
  </mergeCells>
  <phoneticPr fontId="21"/>
  <printOptions horizontalCentered="1"/>
  <pageMargins left="0.59055118110236227" right="0.59055118110236227" top="0.78740157480314965" bottom="0.59055118110236227" header="0.51181102362204722" footer="0.51181102362204722"/>
  <pageSetup paperSize="9" scale="32" fitToWidth="2" orientation="portrait" verticalDpi="4294967293" r:id="rId1"/>
  <headerFooter alignWithMargins="0">
    <oddHeader>&amp;L&amp;F&amp;R&amp;A</oddHeader>
    <oddFooter>&amp;C&amp;P/&amp;N</oddFooter>
  </headerFooter>
  <colBreaks count="1" manualBreakCount="1">
    <brk id="48" max="1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書類作成フロー</vt:lpstr>
      <vt:lpstr>評価・確認方法</vt:lpstr>
      <vt:lpstr>関連イメージ図</vt:lpstr>
      <vt:lpstr>メイン</vt:lpstr>
      <vt:lpstr>スコア</vt:lpstr>
      <vt:lpstr>確認表</vt:lpstr>
      <vt:lpstr>【質疑表】（共通）</vt:lpstr>
      <vt:lpstr>【質疑表】（個別）</vt:lpstr>
      <vt:lpstr>重み</vt:lpstr>
      <vt:lpstr>クレジット</vt:lpstr>
      <vt:lpstr>'【質疑表】（共通）'!Print_Area</vt:lpstr>
      <vt:lpstr>クレジット!Print_Area</vt:lpstr>
      <vt:lpstr>スコア!Print_Area</vt:lpstr>
      <vt:lpstr>メイン!Print_Area</vt:lpstr>
      <vt:lpstr>確認表!Print_Area</vt:lpstr>
      <vt:lpstr>重み!Print_Area</vt:lpstr>
      <vt:lpstr>書類作成フロー!Print_Area</vt:lpstr>
      <vt:lpstr>評価・確認方法!Print_Area</vt:lpstr>
      <vt:lpstr>確認表!Print_Titles</vt:lpstr>
      <vt:lpstr>重み!Print_Titles</vt:lpstr>
    </vt:vector>
  </TitlesOfParts>
  <Company>株式会社日建設計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kumamoto</cp:lastModifiedBy>
  <cp:lastPrinted>2015-06-02T09:00:01Z</cp:lastPrinted>
  <dcterms:created xsi:type="dcterms:W3CDTF">2010-08-30T05:31:56Z</dcterms:created>
  <dcterms:modified xsi:type="dcterms:W3CDTF">2018-08-23T08:09:04Z</dcterms:modified>
</cp:coreProperties>
</file>