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1560" windowWidth="10725" windowHeight="8325" tabRatio="761" activeTab="0"/>
  </bookViews>
  <sheets>
    <sheet name="9-1(1)" sheetId="1" r:id="rId1"/>
    <sheet name="9-1(2)" sheetId="2" r:id="rId2"/>
  </sheets>
  <externalReferences>
    <externalReference r:id="rId5"/>
  </externalReferences>
  <definedNames>
    <definedName name="DATA" localSheetId="0">'9-1(1)'!$B$12:$U$24</definedName>
    <definedName name="DATA" localSheetId="1">'9-1(2)'!$B$11:$S$24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'9-1(1)'!$B$12</definedName>
    <definedName name="K_Top1" localSheetId="1">'9-1(2)'!$B$11</definedName>
    <definedName name="Last1" localSheetId="0">'9-1(1)'!$U$12</definedName>
    <definedName name="Last1" localSheetId="1">'9-1(2)'!$S$11</definedName>
    <definedName name="_xlnm.Print_Area" localSheetId="0">'9-1(1)'!$A$1:$U$47</definedName>
    <definedName name="_xlnm.Print_Area" localSheetId="1">'9-1(2)'!$A$1:$AK$29</definedName>
    <definedName name="SIKI1" localSheetId="0">'9-1(1)'!#REF!</definedName>
    <definedName name="SIKI1" localSheetId="1">'9-1(2)'!#REF!</definedName>
    <definedName name="Tag1" localSheetId="0">'9-1(1)'!#REF!</definedName>
    <definedName name="Tag1" localSheetId="1">'9-1(2)'!#REF!</definedName>
    <definedName name="Tag2" localSheetId="0">'9-1(1)'!$K$8</definedName>
    <definedName name="Tag2" localSheetId="1">'9-1(2)'!#REF!</definedName>
    <definedName name="Top1" localSheetId="0">'9-1(1)'!$A$8</definedName>
    <definedName name="Top1" localSheetId="1">'9-1(2)'!#REF!</definedName>
  </definedNames>
  <calcPr fullCalcOnLoad="1"/>
</workbook>
</file>

<file path=xl/sharedStrings.xml><?xml version="1.0" encoding="utf-8"?>
<sst xmlns="http://schemas.openxmlformats.org/spreadsheetml/2006/main" count="234" uniqueCount="72">
  <si>
    <t>（単位　㎡・万円）</t>
  </si>
  <si>
    <t>総　数</t>
  </si>
  <si>
    <t>建　築　主　別</t>
  </si>
  <si>
    <t>構　造　別</t>
  </si>
  <si>
    <t>年　月</t>
  </si>
  <si>
    <t>工 事 費</t>
  </si>
  <si>
    <t>国</t>
  </si>
  <si>
    <t>県</t>
  </si>
  <si>
    <t>市 町 村</t>
  </si>
  <si>
    <t>会社・その他の団体</t>
  </si>
  <si>
    <t>個　人</t>
  </si>
  <si>
    <t>木　造</t>
  </si>
  <si>
    <t>鉄筋ｺﾝｸﾘｰﾄ造</t>
  </si>
  <si>
    <t>　鉄　 骨 　造</t>
  </si>
  <si>
    <t>そ   の   他</t>
  </si>
  <si>
    <t>床 面 積</t>
  </si>
  <si>
    <t>予 定 額</t>
  </si>
  <si>
    <t>工 事費</t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</si>
  <si>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</si>
  <si>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</si>
  <si>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</si>
  <si>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</si>
  <si>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</si>
  <si>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</si>
  <si>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</si>
  <si>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</si>
  <si>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</si>
  <si>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</si>
  <si>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国土交通省総合政策局</t>
  </si>
  <si>
    <t>　　　　　　　　　　　　　　　　　　</t>
  </si>
  <si>
    <t>　　　　　２　</t>
  </si>
  <si>
    <t>用　　途　　別</t>
  </si>
  <si>
    <t>居  住  専  用</t>
  </si>
  <si>
    <t>　　　　　２　</t>
  </si>
  <si>
    <t>１）建築動態統計調査による。</t>
  </si>
  <si>
    <t>２）調査対象は床面積１０㎡を越える建築物（増改築を含む）である。</t>
  </si>
  <si>
    <t>用　途　別</t>
  </si>
  <si>
    <t>居住専用準</t>
  </si>
  <si>
    <t>居住産業併用</t>
  </si>
  <si>
    <t>農林水産業用</t>
  </si>
  <si>
    <t>鉱業、建設業用</t>
  </si>
  <si>
    <t>製造業用</t>
  </si>
  <si>
    <t>電気・ガス・熱供給・水道業用</t>
  </si>
  <si>
    <t>情報通信業用</t>
  </si>
  <si>
    <t>運輸業用</t>
  </si>
  <si>
    <t>卸売・小売業用</t>
  </si>
  <si>
    <t>金融・保険業用</t>
  </si>
  <si>
    <t>不動産業用</t>
  </si>
  <si>
    <t>飲食店、宿泊業用</t>
  </si>
  <si>
    <t>医療、福祉用</t>
  </si>
  <si>
    <t>教育、学習支援業用</t>
  </si>
  <si>
    <t>その他のサービス業用</t>
  </si>
  <si>
    <t>公務用</t>
  </si>
  <si>
    <t>他に分類されない建築物</t>
  </si>
  <si>
    <t>　　２０　</t>
  </si>
  <si>
    <t>　　２１　</t>
  </si>
  <si>
    <t>３）構造別の鉄筋コンクリートには鉄骨鉄筋コンクリ-トを含まれる。</t>
  </si>
  <si>
    <t>５）「建設統計月報」による。</t>
  </si>
  <si>
    <t>４）その他にはコンクリ-トブロック造が含まれる。</t>
  </si>
  <si>
    <t>９－１　建築状況（平成１８～平成２２年）</t>
  </si>
  <si>
    <t>平成１８年</t>
  </si>
  <si>
    <t>　　１９　</t>
  </si>
  <si>
    <t>　　２２　</t>
  </si>
  <si>
    <t>平成２２年１月</t>
  </si>
  <si>
    <t>平成１８年</t>
  </si>
  <si>
    <t>　　１９　</t>
  </si>
  <si>
    <t>平成２２年１月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</si>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</sst>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3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sz val="6"/>
      <name val="ＭＳ 明朝"/>
      <family val="1"/>
    </font>
    <font>
      <b/>
      <sz val="12"/>
      <color indexed="12"/>
      <name val="ＭＳ ゴシック"/>
      <family val="3"/>
    </font>
    <font>
      <sz val="11"/>
      <color indexed="56"/>
      <name val="ＭＳ ゴシック"/>
      <family val="3"/>
    </font>
    <font>
      <sz val="8"/>
      <name val="ＭＳ ゴシック"/>
      <family val="3"/>
    </font>
    <font>
      <sz val="8"/>
      <color indexed="56"/>
      <name val="ＭＳ ゴシック"/>
      <family val="3"/>
    </font>
    <font>
      <sz val="7"/>
      <name val="ＭＳ ゴシック"/>
      <family val="3"/>
    </font>
    <font>
      <b/>
      <sz val="12"/>
      <color indexed="5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6" fillId="7" borderId="4" applyNumberFormat="0" applyAlignment="0" applyProtection="0"/>
    <xf numFmtId="3" fontId="0" fillId="0" borderId="0">
      <alignment/>
      <protection/>
    </xf>
    <xf numFmtId="0" fontId="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1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" fontId="9" fillId="0" borderId="0" xfId="0" applyFont="1" applyFill="1" applyAlignment="1">
      <alignment horizontal="left" vertical="center"/>
    </xf>
    <xf numFmtId="3" fontId="9" fillId="0" borderId="0" xfId="0" applyFont="1" applyFill="1" applyAlignment="1">
      <alignment horizontal="centerContinuous" vertical="center"/>
    </xf>
    <xf numFmtId="3" fontId="9" fillId="0" borderId="0" xfId="0" applyFont="1" applyFill="1" applyBorder="1" applyAlignment="1" applyProtection="1" quotePrefix="1">
      <alignment horizontal="left" vertical="center"/>
      <protection/>
    </xf>
    <xf numFmtId="3" fontId="9" fillId="0" borderId="0" xfId="0" applyFont="1" applyFill="1" applyBorder="1" applyAlignment="1">
      <alignment vertical="center"/>
    </xf>
    <xf numFmtId="3" fontId="9" fillId="0" borderId="0" xfId="0" applyFont="1" applyFill="1" applyBorder="1" applyAlignment="1">
      <alignment horizontal="right" vertical="center"/>
    </xf>
    <xf numFmtId="3" fontId="10" fillId="0" borderId="10" xfId="0" applyFont="1" applyFill="1" applyBorder="1" applyAlignment="1">
      <alignment vertical="center"/>
    </xf>
    <xf numFmtId="3" fontId="10" fillId="0" borderId="11" xfId="0" applyFont="1" applyFill="1" applyBorder="1" applyAlignment="1" applyProtection="1">
      <alignment horizontal="centerContinuous" vertical="center"/>
      <protection/>
    </xf>
    <xf numFmtId="3" fontId="10" fillId="0" borderId="12" xfId="0" applyFont="1" applyFill="1" applyBorder="1" applyAlignment="1">
      <alignment horizontal="centerContinuous" vertical="center"/>
    </xf>
    <xf numFmtId="3" fontId="10" fillId="0" borderId="13" xfId="0" applyFont="1" applyFill="1" applyBorder="1" applyAlignment="1">
      <alignment horizontal="centerContinuous" vertical="center"/>
    </xf>
    <xf numFmtId="3" fontId="10" fillId="0" borderId="14" xfId="0" applyFont="1" applyFill="1" applyBorder="1" applyAlignment="1" applyProtection="1">
      <alignment horizontal="center" vertical="center"/>
      <protection/>
    </xf>
    <xf numFmtId="3" fontId="10" fillId="0" borderId="15" xfId="0" applyFont="1" applyFill="1" applyBorder="1" applyAlignment="1">
      <alignment vertical="center"/>
    </xf>
    <xf numFmtId="3" fontId="10" fillId="0" borderId="15" xfId="0" applyFont="1" applyFill="1" applyBorder="1" applyAlignment="1" applyProtection="1">
      <alignment horizontal="center" vertical="center"/>
      <protection/>
    </xf>
    <xf numFmtId="3" fontId="10" fillId="0" borderId="13" xfId="0" applyFont="1" applyFill="1" applyBorder="1" applyAlignment="1" applyProtection="1">
      <alignment horizontal="centerContinuous" vertical="center"/>
      <protection/>
    </xf>
    <xf numFmtId="3" fontId="10" fillId="0" borderId="14" xfId="0" applyFont="1" applyFill="1" applyBorder="1" applyAlignment="1">
      <alignment vertical="center"/>
    </xf>
    <xf numFmtId="3" fontId="10" fillId="0" borderId="16" xfId="0" applyFont="1" applyFill="1" applyBorder="1" applyAlignment="1" applyProtection="1">
      <alignment horizontal="center" vertical="center"/>
      <protection/>
    </xf>
    <xf numFmtId="3" fontId="10" fillId="0" borderId="17" xfId="0" applyFont="1" applyFill="1" applyBorder="1" applyAlignment="1" applyProtection="1">
      <alignment horizontal="center" vertical="center"/>
      <protection/>
    </xf>
    <xf numFmtId="3" fontId="10" fillId="0" borderId="10" xfId="0" applyFont="1" applyFill="1" applyBorder="1" applyAlignment="1" applyProtection="1">
      <alignment horizontal="center" vertical="center"/>
      <protection/>
    </xf>
    <xf numFmtId="3" fontId="10" fillId="0" borderId="18" xfId="0" applyFont="1" applyFill="1" applyBorder="1" applyAlignment="1">
      <alignment vertical="center"/>
    </xf>
    <xf numFmtId="3" fontId="10" fillId="0" borderId="19" xfId="0" applyFont="1" applyFill="1" applyBorder="1" applyAlignment="1">
      <alignment vertical="center"/>
    </xf>
    <xf numFmtId="3" fontId="10" fillId="0" borderId="19" xfId="0" applyFont="1" applyFill="1" applyBorder="1" applyAlignment="1" applyProtection="1">
      <alignment horizontal="center" vertical="center"/>
      <protection/>
    </xf>
    <xf numFmtId="3" fontId="10" fillId="0" borderId="20" xfId="0" applyFont="1" applyFill="1" applyBorder="1" applyAlignment="1" applyProtection="1">
      <alignment horizontal="center" vertical="center"/>
      <protection/>
    </xf>
    <xf numFmtId="3" fontId="10" fillId="0" borderId="10" xfId="0" applyFont="1" applyFill="1" applyBorder="1" applyAlignment="1" applyProtection="1" quotePrefix="1">
      <alignment horizontal="center" vertical="center"/>
      <protection/>
    </xf>
    <xf numFmtId="201" fontId="10" fillId="0" borderId="21" xfId="61" applyNumberFormat="1" applyFont="1" applyFill="1" applyBorder="1" applyAlignment="1" applyProtection="1">
      <alignment vertical="center"/>
      <protection/>
    </xf>
    <xf numFmtId="3" fontId="10" fillId="0" borderId="14" xfId="0" applyFont="1" applyFill="1" applyBorder="1" applyAlignment="1" applyProtection="1" quotePrefix="1">
      <alignment horizontal="center" vertical="center"/>
      <protection/>
    </xf>
    <xf numFmtId="201" fontId="10" fillId="0" borderId="0" xfId="61" applyNumberFormat="1" applyFont="1" applyFill="1" applyBorder="1" applyAlignment="1" applyProtection="1">
      <alignment vertical="center"/>
      <protection/>
    </xf>
    <xf numFmtId="201" fontId="10" fillId="0" borderId="0" xfId="61" applyNumberFormat="1" applyFont="1" applyFill="1" applyBorder="1" applyAlignment="1" applyProtection="1">
      <alignment horizontal="right" vertical="center"/>
      <protection/>
    </xf>
    <xf numFmtId="3" fontId="11" fillId="0" borderId="14" xfId="0" applyFont="1" applyFill="1" applyBorder="1" applyAlignment="1" applyProtection="1" quotePrefix="1">
      <alignment horizontal="center" vertical="center"/>
      <protection/>
    </xf>
    <xf numFmtId="201" fontId="11" fillId="0" borderId="0" xfId="61" applyNumberFormat="1" applyFont="1" applyFill="1" applyBorder="1" applyAlignment="1" applyProtection="1">
      <alignment horizontal="right" vertical="center"/>
      <protection/>
    </xf>
    <xf numFmtId="3" fontId="12" fillId="0" borderId="14" xfId="0" applyFont="1" applyFill="1" applyBorder="1" applyAlignment="1" applyProtection="1" quotePrefix="1">
      <alignment horizontal="right" vertical="center"/>
      <protection/>
    </xf>
    <xf numFmtId="3" fontId="10" fillId="0" borderId="14" xfId="0" applyFont="1" applyFill="1" applyBorder="1" applyAlignment="1" applyProtection="1" quotePrefix="1">
      <alignment horizontal="right" vertical="center"/>
      <protection/>
    </xf>
    <xf numFmtId="3" fontId="10" fillId="0" borderId="18" xfId="0" applyFont="1" applyFill="1" applyBorder="1" applyAlignment="1" applyProtection="1" quotePrefix="1">
      <alignment horizontal="right" vertical="center"/>
      <protection/>
    </xf>
    <xf numFmtId="201" fontId="10" fillId="0" borderId="22" xfId="61" applyNumberFormat="1" applyFont="1" applyFill="1" applyBorder="1" applyAlignment="1" applyProtection="1">
      <alignment horizontal="right" vertical="center"/>
      <protection/>
    </xf>
    <xf numFmtId="3" fontId="9" fillId="0" borderId="0" xfId="0" applyFont="1" applyFill="1" applyAlignment="1" applyProtection="1">
      <alignment horizontal="left" vertical="center"/>
      <protection/>
    </xf>
    <xf numFmtId="3" fontId="9" fillId="0" borderId="0" xfId="0" applyFont="1" applyFill="1" applyAlignment="1">
      <alignment horizontal="right" vertical="center"/>
    </xf>
    <xf numFmtId="3" fontId="9" fillId="0" borderId="0" xfId="0" applyFont="1" applyFill="1" applyBorder="1" applyAlignment="1" applyProtection="1">
      <alignment horizontal="left" vertical="center"/>
      <protection/>
    </xf>
    <xf numFmtId="3" fontId="14" fillId="0" borderId="0" xfId="0" applyFont="1" applyFill="1" applyAlignment="1" applyProtection="1" quotePrefix="1">
      <alignment horizontal="left" vertical="center"/>
      <protection/>
    </xf>
    <xf numFmtId="3" fontId="15" fillId="0" borderId="0" xfId="0" applyFont="1" applyFill="1" applyAlignment="1">
      <alignment vertical="center"/>
    </xf>
    <xf numFmtId="3" fontId="15" fillId="0" borderId="0" xfId="0" applyFont="1" applyFill="1" applyAlignment="1">
      <alignment horizontal="left" vertical="center"/>
    </xf>
    <xf numFmtId="3" fontId="15" fillId="0" borderId="0" xfId="0" applyFont="1" applyFill="1" applyAlignment="1" applyProtection="1">
      <alignment horizontal="left" vertical="center"/>
      <protection/>
    </xf>
    <xf numFmtId="3" fontId="16" fillId="0" borderId="0" xfId="0" applyFont="1" applyFill="1" applyAlignment="1" applyProtection="1" quotePrefix="1">
      <alignment horizontal="left" vertical="center"/>
      <protection/>
    </xf>
    <xf numFmtId="3" fontId="12" fillId="0" borderId="0" xfId="0" applyFont="1" applyFill="1" applyBorder="1" applyAlignment="1" applyProtection="1">
      <alignment horizontal="left" vertical="center"/>
      <protection/>
    </xf>
    <xf numFmtId="3" fontId="12" fillId="0" borderId="0" xfId="0" applyFont="1" applyFill="1" applyAlignment="1">
      <alignment vertical="center"/>
    </xf>
    <xf numFmtId="3" fontId="15" fillId="0" borderId="0" xfId="0" applyFont="1" applyFill="1" applyBorder="1" applyAlignment="1">
      <alignment vertical="center"/>
    </xf>
    <xf numFmtId="3" fontId="12" fillId="0" borderId="0" xfId="0" applyFont="1" applyFill="1" applyAlignment="1" applyProtection="1">
      <alignment horizontal="left" vertical="center"/>
      <protection/>
    </xf>
    <xf numFmtId="3" fontId="12" fillId="0" borderId="0" xfId="0" applyFont="1" applyFill="1" applyAlignment="1">
      <alignment horizontal="right" vertical="center"/>
    </xf>
    <xf numFmtId="3" fontId="17" fillId="0" borderId="0" xfId="0" applyFont="1" applyFill="1" applyAlignment="1">
      <alignment vertical="center"/>
    </xf>
    <xf numFmtId="3" fontId="17" fillId="0" borderId="0" xfId="0" applyFont="1" applyFill="1" applyAlignment="1">
      <alignment horizontal="right" vertical="center"/>
    </xf>
    <xf numFmtId="3" fontId="10" fillId="0" borderId="0" xfId="0" applyFont="1" applyFill="1" applyBorder="1" applyAlignment="1" applyProtection="1">
      <alignment horizontal="left" vertical="center"/>
      <protection/>
    </xf>
    <xf numFmtId="3" fontId="10" fillId="0" borderId="0" xfId="0" applyFont="1" applyFill="1" applyBorder="1" applyAlignment="1">
      <alignment vertical="center"/>
    </xf>
    <xf numFmtId="3" fontId="10" fillId="0" borderId="0" xfId="0" applyFont="1" applyFill="1" applyAlignment="1">
      <alignment vertical="center"/>
    </xf>
    <xf numFmtId="3" fontId="10" fillId="0" borderId="0" xfId="0" applyFont="1" applyFill="1" applyBorder="1" applyAlignment="1">
      <alignment horizontal="right" vertical="center"/>
    </xf>
    <xf numFmtId="3" fontId="10" fillId="0" borderId="11" xfId="0" applyFont="1" applyFill="1" applyBorder="1" applyAlignment="1" applyProtection="1">
      <alignment horizontal="centerContinuous" vertical="center" shrinkToFit="1"/>
      <protection/>
    </xf>
    <xf numFmtId="3" fontId="10" fillId="0" borderId="12" xfId="0" applyFont="1" applyFill="1" applyBorder="1" applyAlignment="1">
      <alignment horizontal="centerContinuous" vertical="center" shrinkToFit="1"/>
    </xf>
    <xf numFmtId="3" fontId="10" fillId="0" borderId="10" xfId="0" applyFont="1" applyFill="1" applyBorder="1" applyAlignment="1" applyProtection="1">
      <alignment horizontal="center" vertical="center" shrinkToFit="1"/>
      <protection/>
    </xf>
    <xf numFmtId="3" fontId="10" fillId="0" borderId="15" xfId="0" applyFont="1" applyFill="1" applyBorder="1" applyAlignment="1" applyProtection="1">
      <alignment horizontal="center" vertical="center" shrinkToFit="1"/>
      <protection/>
    </xf>
    <xf numFmtId="3" fontId="10" fillId="0" borderId="17" xfId="0" applyFont="1" applyFill="1" applyBorder="1" applyAlignment="1" applyProtection="1">
      <alignment horizontal="center" vertical="center" shrinkToFit="1"/>
      <protection/>
    </xf>
    <xf numFmtId="3" fontId="10" fillId="0" borderId="19" xfId="0" applyFont="1" applyFill="1" applyBorder="1" applyAlignment="1" applyProtection="1">
      <alignment horizontal="center" vertical="center" shrinkToFit="1"/>
      <protection/>
    </xf>
    <xf numFmtId="3" fontId="10" fillId="0" borderId="18" xfId="0" applyFont="1" applyFill="1" applyBorder="1" applyAlignment="1" applyProtection="1">
      <alignment horizontal="center" vertical="center"/>
      <protection/>
    </xf>
    <xf numFmtId="3" fontId="10" fillId="0" borderId="20" xfId="0" applyFont="1" applyFill="1" applyBorder="1" applyAlignment="1" applyProtection="1">
      <alignment horizontal="center" vertical="center" shrinkToFit="1"/>
      <protection/>
    </xf>
    <xf numFmtId="201" fontId="10" fillId="0" borderId="0" xfId="0" applyNumberFormat="1" applyFont="1" applyFill="1" applyBorder="1" applyAlignment="1" applyProtection="1">
      <alignment horizontal="right" vertical="center"/>
      <protection/>
    </xf>
    <xf numFmtId="201" fontId="10" fillId="0" borderId="22" xfId="0" applyNumberFormat="1" applyFont="1" applyFill="1" applyBorder="1" applyAlignment="1" applyProtection="1">
      <alignment horizontal="right" vertical="center"/>
      <protection/>
    </xf>
    <xf numFmtId="201" fontId="10" fillId="0" borderId="23" xfId="0" applyNumberFormat="1" applyFont="1" applyFill="1" applyBorder="1" applyAlignment="1" applyProtection="1" quotePrefix="1">
      <alignment horizontal="right" vertical="center" shrinkToFit="1"/>
      <protection/>
    </xf>
    <xf numFmtId="201" fontId="10" fillId="0" borderId="0" xfId="0" applyNumberFormat="1" applyFont="1" applyFill="1" applyBorder="1" applyAlignment="1" applyProtection="1" quotePrefix="1">
      <alignment horizontal="right" vertical="center" shrinkToFit="1"/>
      <protection/>
    </xf>
    <xf numFmtId="201" fontId="10" fillId="0" borderId="23" xfId="0" applyNumberFormat="1" applyFont="1" applyFill="1" applyBorder="1" applyAlignment="1" applyProtection="1">
      <alignment horizontal="right" vertical="center" shrinkToFit="1"/>
      <protection/>
    </xf>
    <xf numFmtId="201" fontId="10" fillId="0" borderId="0" xfId="0" applyNumberFormat="1" applyFont="1" applyFill="1" applyBorder="1" applyAlignment="1" applyProtection="1">
      <alignment horizontal="right" vertical="center" shrinkToFit="1"/>
      <protection/>
    </xf>
    <xf numFmtId="201" fontId="11" fillId="0" borderId="0" xfId="0" applyNumberFormat="1" applyFont="1" applyFill="1" applyBorder="1" applyAlignment="1" applyProtection="1">
      <alignment horizontal="right" vertical="center" shrinkToFit="1"/>
      <protection/>
    </xf>
    <xf numFmtId="3" fontId="10" fillId="0" borderId="19" xfId="0" applyFont="1" applyFill="1" applyBorder="1" applyAlignment="1">
      <alignment vertical="center" shrinkToFit="1"/>
    </xf>
    <xf numFmtId="3" fontId="18" fillId="0" borderId="0" xfId="0" applyFont="1" applyFill="1" applyAlignment="1" applyProtection="1">
      <alignment horizontal="left" vertical="center"/>
      <protection/>
    </xf>
    <xf numFmtId="3" fontId="9" fillId="0" borderId="24" xfId="0" applyFont="1" applyFill="1" applyBorder="1" applyAlignment="1">
      <alignment vertical="center"/>
    </xf>
    <xf numFmtId="38" fontId="10" fillId="0" borderId="23" xfId="49" applyFont="1" applyFill="1" applyBorder="1" applyAlignment="1" applyProtection="1">
      <alignment horizontal="right" vertical="center"/>
      <protection/>
    </xf>
    <xf numFmtId="3" fontId="15" fillId="0" borderId="0" xfId="0" applyFont="1" applyFill="1" applyAlignment="1">
      <alignment horizontal="center" vertical="center"/>
    </xf>
    <xf numFmtId="3" fontId="10" fillId="0" borderId="13" xfId="0" applyFont="1" applyFill="1" applyBorder="1" applyAlignment="1" applyProtection="1">
      <alignment horizontal="center" vertical="center"/>
      <protection/>
    </xf>
    <xf numFmtId="3" fontId="10" fillId="0" borderId="12" xfId="0" applyFont="1" applyFill="1" applyBorder="1" applyAlignment="1">
      <alignment horizontal="center" vertical="center"/>
    </xf>
    <xf numFmtId="3" fontId="10" fillId="0" borderId="13" xfId="0" applyFont="1" applyFill="1" applyBorder="1" applyAlignment="1">
      <alignment horizontal="center" vertical="center"/>
    </xf>
    <xf numFmtId="3" fontId="10" fillId="0" borderId="11" xfId="0" applyFont="1" applyFill="1" applyBorder="1" applyAlignment="1">
      <alignment horizontal="center" vertical="center" shrinkToFit="1"/>
    </xf>
    <xf numFmtId="3" fontId="10" fillId="0" borderId="12" xfId="0" applyFont="1" applyFill="1" applyBorder="1" applyAlignment="1">
      <alignment horizontal="center" vertical="center" shrinkToFit="1"/>
    </xf>
    <xf numFmtId="3" fontId="10" fillId="0" borderId="11" xfId="0" applyFont="1" applyFill="1" applyBorder="1" applyAlignment="1">
      <alignment horizontal="center" vertical="center"/>
    </xf>
    <xf numFmtId="3" fontId="10" fillId="0" borderId="11" xfId="0" applyFont="1" applyFill="1" applyBorder="1" applyAlignment="1" applyProtection="1">
      <alignment horizontal="center" vertical="center"/>
      <protection/>
    </xf>
    <xf numFmtId="3" fontId="10" fillId="0" borderId="13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D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29"/>
  <sheetViews>
    <sheetView showGridLines="0" tabSelected="1" zoomScaleSheetLayoutView="75" zoomScalePageLayoutView="0" workbookViewId="0" topLeftCell="A4">
      <selection activeCell="N9" sqref="N9"/>
    </sheetView>
  </sheetViews>
  <sheetFormatPr defaultColWidth="10.59765625" defaultRowHeight="19.5" customHeight="1"/>
  <cols>
    <col min="1" max="1" width="8.59765625" style="1" customWidth="1"/>
    <col min="2" max="2" width="8" style="1" customWidth="1"/>
    <col min="3" max="3" width="9" style="1" customWidth="1"/>
    <col min="4" max="10" width="8" style="1" customWidth="1"/>
    <col min="11" max="11" width="8.5" style="1" customWidth="1"/>
    <col min="12" max="12" width="8" style="1" customWidth="1"/>
    <col min="13" max="13" width="9" style="1" bestFit="1" customWidth="1"/>
    <col min="14" max="14" width="8" style="1" customWidth="1"/>
    <col min="15" max="15" width="9" style="1" bestFit="1" customWidth="1"/>
    <col min="16" max="21" width="8" style="1" customWidth="1"/>
    <col min="22" max="16384" width="10.59765625" style="1" customWidth="1"/>
  </cols>
  <sheetData>
    <row r="1" spans="1:7" ht="19.5" customHeight="1">
      <c r="A1" s="69" t="s">
        <v>59</v>
      </c>
      <c r="C1" s="2"/>
      <c r="D1" s="3"/>
      <c r="E1" s="3"/>
      <c r="F1" s="3"/>
      <c r="G1" s="3"/>
    </row>
    <row r="2" ht="15" customHeight="1"/>
    <row r="3" spans="1:22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 t="s">
        <v>29</v>
      </c>
      <c r="U3" s="6" t="s">
        <v>28</v>
      </c>
      <c r="V3" s="5"/>
    </row>
    <row r="4" spans="1:23" ht="15" customHeight="1">
      <c r="A4" s="7"/>
      <c r="B4" s="8" t="s">
        <v>1</v>
      </c>
      <c r="C4" s="9"/>
      <c r="D4" s="8" t="s">
        <v>2</v>
      </c>
      <c r="E4" s="10"/>
      <c r="F4" s="10"/>
      <c r="G4" s="10"/>
      <c r="H4" s="10"/>
      <c r="I4" s="10"/>
      <c r="J4" s="10"/>
      <c r="K4" s="10"/>
      <c r="L4" s="10"/>
      <c r="M4" s="9"/>
      <c r="N4" s="8" t="s">
        <v>3</v>
      </c>
      <c r="O4" s="10"/>
      <c r="P4" s="10"/>
      <c r="Q4" s="10"/>
      <c r="R4" s="10"/>
      <c r="S4" s="10"/>
      <c r="T4" s="10"/>
      <c r="U4" s="10"/>
      <c r="V4" s="5"/>
      <c r="W4" s="5"/>
    </row>
    <row r="5" spans="1:23" ht="15" customHeight="1">
      <c r="A5" s="11" t="s">
        <v>4</v>
      </c>
      <c r="B5" s="12"/>
      <c r="C5" s="13" t="s">
        <v>5</v>
      </c>
      <c r="D5" s="8" t="s">
        <v>6</v>
      </c>
      <c r="E5" s="9"/>
      <c r="F5" s="8" t="s">
        <v>7</v>
      </c>
      <c r="G5" s="9"/>
      <c r="H5" s="8" t="s">
        <v>8</v>
      </c>
      <c r="I5" s="9"/>
      <c r="J5" s="8" t="s">
        <v>9</v>
      </c>
      <c r="K5" s="9"/>
      <c r="L5" s="14" t="s">
        <v>10</v>
      </c>
      <c r="M5" s="9"/>
      <c r="N5" s="8" t="s">
        <v>11</v>
      </c>
      <c r="O5" s="9"/>
      <c r="P5" s="8" t="s">
        <v>12</v>
      </c>
      <c r="Q5" s="9"/>
      <c r="R5" s="8" t="s">
        <v>13</v>
      </c>
      <c r="S5" s="9"/>
      <c r="T5" s="8" t="s">
        <v>14</v>
      </c>
      <c r="U5" s="10"/>
      <c r="V5" s="5"/>
      <c r="W5" s="5"/>
    </row>
    <row r="6" spans="1:23" ht="15" customHeight="1">
      <c r="A6" s="15"/>
      <c r="B6" s="16" t="s">
        <v>15</v>
      </c>
      <c r="C6" s="16" t="s">
        <v>16</v>
      </c>
      <c r="D6" s="13" t="s">
        <v>15</v>
      </c>
      <c r="E6" s="13" t="s">
        <v>5</v>
      </c>
      <c r="F6" s="13" t="s">
        <v>15</v>
      </c>
      <c r="G6" s="13" t="s">
        <v>5</v>
      </c>
      <c r="H6" s="13" t="s">
        <v>15</v>
      </c>
      <c r="I6" s="13" t="s">
        <v>17</v>
      </c>
      <c r="J6" s="13" t="s">
        <v>15</v>
      </c>
      <c r="K6" s="13" t="s">
        <v>5</v>
      </c>
      <c r="L6" s="18" t="s">
        <v>15</v>
      </c>
      <c r="M6" s="13" t="s">
        <v>5</v>
      </c>
      <c r="N6" s="13" t="s">
        <v>15</v>
      </c>
      <c r="O6" s="13" t="s">
        <v>5</v>
      </c>
      <c r="P6" s="13" t="s">
        <v>15</v>
      </c>
      <c r="Q6" s="13" t="s">
        <v>5</v>
      </c>
      <c r="R6" s="13" t="s">
        <v>15</v>
      </c>
      <c r="S6" s="13" t="s">
        <v>5</v>
      </c>
      <c r="T6" s="13" t="s">
        <v>15</v>
      </c>
      <c r="U6" s="17" t="s">
        <v>5</v>
      </c>
      <c r="V6" s="5"/>
      <c r="W6" s="5"/>
    </row>
    <row r="7" spans="1:23" ht="15" customHeight="1">
      <c r="A7" s="19"/>
      <c r="B7" s="20"/>
      <c r="C7" s="20"/>
      <c r="D7" s="20"/>
      <c r="E7" s="21" t="s">
        <v>16</v>
      </c>
      <c r="F7" s="20"/>
      <c r="G7" s="21" t="s">
        <v>16</v>
      </c>
      <c r="H7" s="20"/>
      <c r="I7" s="21" t="s">
        <v>16</v>
      </c>
      <c r="J7" s="20"/>
      <c r="K7" s="21" t="s">
        <v>16</v>
      </c>
      <c r="L7" s="19"/>
      <c r="M7" s="21" t="s">
        <v>16</v>
      </c>
      <c r="N7" s="20"/>
      <c r="O7" s="21" t="s">
        <v>16</v>
      </c>
      <c r="P7" s="20"/>
      <c r="Q7" s="21" t="s">
        <v>16</v>
      </c>
      <c r="R7" s="20"/>
      <c r="S7" s="21" t="s">
        <v>16</v>
      </c>
      <c r="T7" s="20"/>
      <c r="U7" s="22" t="s">
        <v>16</v>
      </c>
      <c r="V7" s="5"/>
      <c r="W7" s="5"/>
    </row>
    <row r="8" spans="1:22" ht="15" customHeight="1">
      <c r="A8" s="23" t="s">
        <v>60</v>
      </c>
      <c r="B8" s="24">
        <v>2349999</v>
      </c>
      <c r="C8" s="24">
        <v>30143336</v>
      </c>
      <c r="D8" s="24">
        <v>9193</v>
      </c>
      <c r="E8" s="24">
        <v>134992</v>
      </c>
      <c r="F8" s="24">
        <v>15140</v>
      </c>
      <c r="G8" s="24">
        <v>235622</v>
      </c>
      <c r="H8" s="24">
        <v>100197</v>
      </c>
      <c r="I8" s="24">
        <v>1657335</v>
      </c>
      <c r="J8" s="24">
        <v>1181208</v>
      </c>
      <c r="K8" s="24">
        <v>13844567</v>
      </c>
      <c r="L8" s="24">
        <v>1044261</v>
      </c>
      <c r="M8" s="24">
        <v>14270820</v>
      </c>
      <c r="N8" s="24">
        <v>770294</v>
      </c>
      <c r="O8" s="24">
        <v>10532712</v>
      </c>
      <c r="P8" s="24">
        <v>621354</v>
      </c>
      <c r="Q8" s="24">
        <v>9026368</v>
      </c>
      <c r="R8" s="24">
        <v>943270</v>
      </c>
      <c r="S8" s="24">
        <v>10460762</v>
      </c>
      <c r="T8" s="24">
        <v>15081</v>
      </c>
      <c r="U8" s="24">
        <v>123494</v>
      </c>
      <c r="V8" s="5"/>
    </row>
    <row r="9" spans="1:22" ht="15" customHeight="1">
      <c r="A9" s="25" t="s">
        <v>61</v>
      </c>
      <c r="B9" s="26">
        <v>2189759</v>
      </c>
      <c r="C9" s="26">
        <v>29268855</v>
      </c>
      <c r="D9" s="26">
        <v>65258</v>
      </c>
      <c r="E9" s="26">
        <v>1336390</v>
      </c>
      <c r="F9" s="26">
        <v>6901</v>
      </c>
      <c r="G9" s="26">
        <v>97211</v>
      </c>
      <c r="H9" s="26">
        <v>78409</v>
      </c>
      <c r="I9" s="26">
        <v>1283188</v>
      </c>
      <c r="J9" s="26">
        <v>1111925</v>
      </c>
      <c r="K9" s="26">
        <v>13448500</v>
      </c>
      <c r="L9" s="26">
        <v>927266</v>
      </c>
      <c r="M9" s="26">
        <v>13103566</v>
      </c>
      <c r="N9" s="26">
        <v>728055</v>
      </c>
      <c r="O9" s="26">
        <v>9831329</v>
      </c>
      <c r="P9" s="26">
        <v>509766</v>
      </c>
      <c r="Q9" s="26">
        <v>8261239</v>
      </c>
      <c r="R9" s="26">
        <v>929024</v>
      </c>
      <c r="S9" s="26">
        <v>10994384</v>
      </c>
      <c r="T9" s="26">
        <v>22914</v>
      </c>
      <c r="U9" s="26">
        <v>181903</v>
      </c>
      <c r="V9" s="5"/>
    </row>
    <row r="10" spans="1:22" ht="15" customHeight="1">
      <c r="A10" s="25" t="s">
        <v>54</v>
      </c>
      <c r="B10" s="26">
        <v>1918854</v>
      </c>
      <c r="C10" s="26">
        <v>26962252</v>
      </c>
      <c r="D10" s="26">
        <v>58854</v>
      </c>
      <c r="E10" s="26">
        <v>1224090</v>
      </c>
      <c r="F10" s="26">
        <v>10961</v>
      </c>
      <c r="G10" s="26">
        <v>133617</v>
      </c>
      <c r="H10" s="26">
        <v>84124</v>
      </c>
      <c r="I10" s="26">
        <v>1704877</v>
      </c>
      <c r="J10" s="26">
        <v>853549</v>
      </c>
      <c r="K10" s="26">
        <v>10777648</v>
      </c>
      <c r="L10" s="26">
        <v>911366</v>
      </c>
      <c r="M10" s="26">
        <v>13122020</v>
      </c>
      <c r="N10" s="26">
        <v>765111</v>
      </c>
      <c r="O10" s="26">
        <v>10608986</v>
      </c>
      <c r="P10" s="26">
        <v>349877</v>
      </c>
      <c r="Q10" s="26">
        <v>5840604</v>
      </c>
      <c r="R10" s="26">
        <v>793054</v>
      </c>
      <c r="S10" s="26">
        <v>10459375</v>
      </c>
      <c r="T10" s="26">
        <v>10812</v>
      </c>
      <c r="U10" s="26">
        <v>53287</v>
      </c>
      <c r="V10" s="5"/>
    </row>
    <row r="11" spans="1:22" ht="15" customHeight="1">
      <c r="A11" s="25" t="s">
        <v>55</v>
      </c>
      <c r="B11" s="27">
        <v>1502864</v>
      </c>
      <c r="C11" s="27">
        <v>22006233</v>
      </c>
      <c r="D11" s="27">
        <v>33860</v>
      </c>
      <c r="E11" s="27">
        <v>541173</v>
      </c>
      <c r="F11" s="27">
        <v>23153</v>
      </c>
      <c r="G11" s="27">
        <v>407601</v>
      </c>
      <c r="H11" s="27">
        <v>64061</v>
      </c>
      <c r="I11" s="27">
        <v>1162595</v>
      </c>
      <c r="J11" s="27">
        <v>627517</v>
      </c>
      <c r="K11" s="27">
        <v>8850609</v>
      </c>
      <c r="L11" s="27">
        <v>754273</v>
      </c>
      <c r="M11" s="27">
        <v>11044255</v>
      </c>
      <c r="N11" s="27">
        <v>688412</v>
      </c>
      <c r="O11" s="27">
        <v>9591985</v>
      </c>
      <c r="P11" s="27">
        <v>361628</v>
      </c>
      <c r="Q11" s="27">
        <v>6759746</v>
      </c>
      <c r="R11" s="27">
        <v>442030</v>
      </c>
      <c r="S11" s="27">
        <v>5587046</v>
      </c>
      <c r="T11" s="27">
        <v>10794</v>
      </c>
      <c r="U11" s="27">
        <v>67456</v>
      </c>
      <c r="V11" s="5"/>
    </row>
    <row r="12" spans="1:23" ht="15" customHeight="1">
      <c r="A12" s="28" t="s">
        <v>62</v>
      </c>
      <c r="B12" s="29">
        <f>SUM(B13:B24)</f>
        <v>1759778</v>
      </c>
      <c r="C12" s="29">
        <f aca="true" t="shared" si="0" ref="C12:U12">SUM(C13:C24)</f>
        <v>24010860</v>
      </c>
      <c r="D12" s="29">
        <f t="shared" si="0"/>
        <v>10915</v>
      </c>
      <c r="E12" s="29">
        <f t="shared" si="0"/>
        <v>314072</v>
      </c>
      <c r="F12" s="29">
        <f t="shared" si="0"/>
        <v>18368</v>
      </c>
      <c r="G12" s="29">
        <f t="shared" si="0"/>
        <v>240622</v>
      </c>
      <c r="H12" s="29">
        <f t="shared" si="0"/>
        <v>102854</v>
      </c>
      <c r="I12" s="29">
        <f t="shared" si="0"/>
        <v>2064309</v>
      </c>
      <c r="J12" s="29">
        <f t="shared" si="0"/>
        <v>852108</v>
      </c>
      <c r="K12" s="29">
        <f t="shared" si="0"/>
        <v>10183266</v>
      </c>
      <c r="L12" s="29">
        <f t="shared" si="0"/>
        <v>775533</v>
      </c>
      <c r="M12" s="29">
        <f t="shared" si="0"/>
        <v>11208591</v>
      </c>
      <c r="N12" s="29">
        <f t="shared" si="0"/>
        <v>741504</v>
      </c>
      <c r="O12" s="29">
        <f t="shared" si="0"/>
        <v>10200336</v>
      </c>
      <c r="P12" s="29">
        <f t="shared" si="0"/>
        <v>408324</v>
      </c>
      <c r="Q12" s="29">
        <f t="shared" si="0"/>
        <v>5846840</v>
      </c>
      <c r="R12" s="29">
        <f t="shared" si="0"/>
        <v>598926</v>
      </c>
      <c r="S12" s="29">
        <f t="shared" si="0"/>
        <v>7887819</v>
      </c>
      <c r="T12" s="29">
        <f t="shared" si="0"/>
        <v>11024</v>
      </c>
      <c r="U12" s="29">
        <f t="shared" si="0"/>
        <v>75865</v>
      </c>
      <c r="V12" s="5"/>
      <c r="W12" s="5"/>
    </row>
    <row r="13" spans="1:23" ht="15" customHeight="1">
      <c r="A13" s="30" t="s">
        <v>63</v>
      </c>
      <c r="B13" s="27">
        <v>104981</v>
      </c>
      <c r="C13" s="27">
        <v>1275196</v>
      </c>
      <c r="D13" s="27">
        <v>18</v>
      </c>
      <c r="E13" s="27">
        <v>300</v>
      </c>
      <c r="F13" s="27">
        <v>506</v>
      </c>
      <c r="G13" s="27">
        <v>3022</v>
      </c>
      <c r="H13" s="27">
        <v>6423</v>
      </c>
      <c r="I13" s="27">
        <v>31000</v>
      </c>
      <c r="J13" s="27">
        <f>22907+15192</f>
        <v>38099</v>
      </c>
      <c r="K13" s="27">
        <f>262534+164774</f>
        <v>427308</v>
      </c>
      <c r="L13" s="27">
        <v>59935</v>
      </c>
      <c r="M13" s="27">
        <v>813566</v>
      </c>
      <c r="N13" s="27">
        <v>58299</v>
      </c>
      <c r="O13" s="27">
        <v>776754</v>
      </c>
      <c r="P13" s="27">
        <f>2724+7226</f>
        <v>9950</v>
      </c>
      <c r="Q13" s="27">
        <f>7520+101060</f>
        <v>108580</v>
      </c>
      <c r="R13" s="27">
        <v>32262</v>
      </c>
      <c r="S13" s="27">
        <v>371088</v>
      </c>
      <c r="T13" s="27">
        <f>51+4419</f>
        <v>4470</v>
      </c>
      <c r="U13" s="27">
        <f>450+18324</f>
        <v>18774</v>
      </c>
      <c r="V13" s="5"/>
      <c r="W13" s="5"/>
    </row>
    <row r="14" spans="1:23" ht="15" customHeight="1">
      <c r="A14" s="31" t="s">
        <v>30</v>
      </c>
      <c r="B14" s="27">
        <v>124263</v>
      </c>
      <c r="C14" s="27">
        <v>1734554</v>
      </c>
      <c r="D14" s="27">
        <v>75</v>
      </c>
      <c r="E14" s="27">
        <v>600</v>
      </c>
      <c r="F14" s="27">
        <v>1092</v>
      </c>
      <c r="G14" s="27">
        <v>13630</v>
      </c>
      <c r="H14" s="27">
        <v>9553</v>
      </c>
      <c r="I14" s="27">
        <v>51142</v>
      </c>
      <c r="J14" s="27">
        <f>27040+24458</f>
        <v>51498</v>
      </c>
      <c r="K14" s="27">
        <f>402390+375952</f>
        <v>778342</v>
      </c>
      <c r="L14" s="27">
        <v>62045</v>
      </c>
      <c r="M14" s="27">
        <v>890840</v>
      </c>
      <c r="N14" s="27">
        <v>56854</v>
      </c>
      <c r="O14" s="27">
        <v>786538</v>
      </c>
      <c r="P14" s="27">
        <v>19420</v>
      </c>
      <c r="Q14" s="27">
        <v>348860</v>
      </c>
      <c r="R14" s="27">
        <v>47320</v>
      </c>
      <c r="S14" s="27">
        <v>596226</v>
      </c>
      <c r="T14" s="27">
        <v>669</v>
      </c>
      <c r="U14" s="27">
        <v>2930</v>
      </c>
      <c r="V14" s="5"/>
      <c r="W14" s="5"/>
    </row>
    <row r="15" spans="1:23" ht="15" customHeight="1">
      <c r="A15" s="31" t="s">
        <v>21</v>
      </c>
      <c r="B15" s="27">
        <v>144749</v>
      </c>
      <c r="C15" s="27">
        <v>1854229</v>
      </c>
      <c r="D15" s="27">
        <v>31</v>
      </c>
      <c r="E15" s="27">
        <v>300</v>
      </c>
      <c r="F15" s="27">
        <v>207</v>
      </c>
      <c r="G15" s="27">
        <v>4350</v>
      </c>
      <c r="H15" s="27">
        <v>10145</v>
      </c>
      <c r="I15" s="27">
        <v>262060</v>
      </c>
      <c r="J15" s="27">
        <f>53085+11366</f>
        <v>64451</v>
      </c>
      <c r="K15" s="27">
        <f>471949+203838</f>
        <v>675787</v>
      </c>
      <c r="L15" s="27">
        <v>69915</v>
      </c>
      <c r="M15" s="27">
        <v>911732</v>
      </c>
      <c r="N15" s="27">
        <v>75369</v>
      </c>
      <c r="O15" s="27">
        <v>864655</v>
      </c>
      <c r="P15" s="27">
        <v>26662</v>
      </c>
      <c r="Q15" s="27">
        <v>529254</v>
      </c>
      <c r="R15" s="27">
        <v>42379</v>
      </c>
      <c r="S15" s="27">
        <v>458620</v>
      </c>
      <c r="T15" s="27">
        <v>339</v>
      </c>
      <c r="U15" s="27">
        <v>1700</v>
      </c>
      <c r="V15" s="5"/>
      <c r="W15" s="5"/>
    </row>
    <row r="16" spans="1:23" ht="15" customHeight="1">
      <c r="A16" s="31" t="s">
        <v>22</v>
      </c>
      <c r="B16" s="27">
        <v>106664</v>
      </c>
      <c r="C16" s="27">
        <v>1528736</v>
      </c>
      <c r="D16" s="27">
        <v>130</v>
      </c>
      <c r="E16" s="27">
        <v>250</v>
      </c>
      <c r="F16" s="27">
        <v>264</v>
      </c>
      <c r="G16" s="27">
        <v>3150</v>
      </c>
      <c r="H16" s="27">
        <v>5924</v>
      </c>
      <c r="I16" s="27">
        <v>99855</v>
      </c>
      <c r="J16" s="27">
        <f>38379+10971</f>
        <v>49350</v>
      </c>
      <c r="K16" s="27">
        <f>492105+201250</f>
        <v>693355</v>
      </c>
      <c r="L16" s="27">
        <v>50996</v>
      </c>
      <c r="M16" s="27">
        <v>732126</v>
      </c>
      <c r="N16" s="27">
        <v>45042</v>
      </c>
      <c r="O16" s="27">
        <v>638906</v>
      </c>
      <c r="P16" s="27">
        <f>1594+19291</f>
        <v>20885</v>
      </c>
      <c r="Q16" s="27">
        <f>28000+290100</f>
        <v>318100</v>
      </c>
      <c r="R16" s="27">
        <v>40101</v>
      </c>
      <c r="S16" s="27">
        <v>566875</v>
      </c>
      <c r="T16" s="27">
        <v>636</v>
      </c>
      <c r="U16" s="27">
        <v>4855</v>
      </c>
      <c r="V16" s="5"/>
      <c r="W16" s="5"/>
    </row>
    <row r="17" spans="1:23" ht="15" customHeight="1">
      <c r="A17" s="31" t="s">
        <v>23</v>
      </c>
      <c r="B17" s="27">
        <v>103802</v>
      </c>
      <c r="C17" s="27">
        <v>1461797</v>
      </c>
      <c r="D17" s="27" t="s">
        <v>71</v>
      </c>
      <c r="E17" s="27" t="s">
        <v>71</v>
      </c>
      <c r="F17" s="27">
        <v>43</v>
      </c>
      <c r="G17" s="27">
        <v>322</v>
      </c>
      <c r="H17" s="27">
        <v>4544</v>
      </c>
      <c r="I17" s="27">
        <v>111400</v>
      </c>
      <c r="J17" s="27">
        <f>49951+9591</f>
        <v>59542</v>
      </c>
      <c r="K17" s="27">
        <f>588886+161940</f>
        <v>750826</v>
      </c>
      <c r="L17" s="27">
        <v>39673</v>
      </c>
      <c r="M17" s="27">
        <v>599249</v>
      </c>
      <c r="N17" s="27">
        <v>35760</v>
      </c>
      <c r="O17" s="27">
        <v>512885</v>
      </c>
      <c r="P17" s="27">
        <v>11681</v>
      </c>
      <c r="Q17" s="27">
        <v>282250</v>
      </c>
      <c r="R17" s="27">
        <v>55340</v>
      </c>
      <c r="S17" s="27">
        <v>656164</v>
      </c>
      <c r="T17" s="27">
        <f>108+913</f>
        <v>1021</v>
      </c>
      <c r="U17" s="27">
        <f>440+10058</f>
        <v>10498</v>
      </c>
      <c r="V17" s="5"/>
      <c r="W17" s="5"/>
    </row>
    <row r="18" spans="1:23" ht="15" customHeight="1">
      <c r="A18" s="31" t="s">
        <v>24</v>
      </c>
      <c r="B18" s="27">
        <v>175579</v>
      </c>
      <c r="C18" s="27">
        <v>2414984</v>
      </c>
      <c r="D18" s="27" t="s">
        <v>71</v>
      </c>
      <c r="E18" s="27" t="s">
        <v>71</v>
      </c>
      <c r="F18" s="27">
        <v>13</v>
      </c>
      <c r="G18" s="27">
        <v>84</v>
      </c>
      <c r="H18" s="27">
        <v>8794</v>
      </c>
      <c r="I18" s="27">
        <v>175447</v>
      </c>
      <c r="J18" s="27">
        <f>67699+21425</f>
        <v>89124</v>
      </c>
      <c r="K18" s="27">
        <f>743597+366257</f>
        <v>1109854</v>
      </c>
      <c r="L18" s="27">
        <v>77648</v>
      </c>
      <c r="M18" s="27">
        <v>1129599</v>
      </c>
      <c r="N18" s="27">
        <v>72133</v>
      </c>
      <c r="O18" s="27">
        <v>1008581</v>
      </c>
      <c r="P18" s="27">
        <v>28554</v>
      </c>
      <c r="Q18" s="27">
        <v>398486</v>
      </c>
      <c r="R18" s="27">
        <v>74158</v>
      </c>
      <c r="S18" s="27">
        <v>1002747</v>
      </c>
      <c r="T18" s="27">
        <v>734</v>
      </c>
      <c r="U18" s="27">
        <v>5170</v>
      </c>
      <c r="V18" s="5"/>
      <c r="W18" s="5"/>
    </row>
    <row r="19" spans="1:23" ht="15" customHeight="1">
      <c r="A19" s="31" t="s">
        <v>25</v>
      </c>
      <c r="B19" s="27">
        <v>135354</v>
      </c>
      <c r="C19" s="27">
        <v>1860991</v>
      </c>
      <c r="D19" s="27" t="s">
        <v>69</v>
      </c>
      <c r="E19" s="27" t="s">
        <v>69</v>
      </c>
      <c r="F19" s="27">
        <v>4444</v>
      </c>
      <c r="G19" s="27">
        <v>61736</v>
      </c>
      <c r="H19" s="27">
        <v>21207</v>
      </c>
      <c r="I19" s="27">
        <v>417344</v>
      </c>
      <c r="J19" s="27">
        <f>47098+5716</f>
        <v>52814</v>
      </c>
      <c r="K19" s="27">
        <f>460001+93305</f>
        <v>553306</v>
      </c>
      <c r="L19" s="27">
        <v>56889</v>
      </c>
      <c r="M19" s="27">
        <v>828605</v>
      </c>
      <c r="N19" s="27">
        <v>62007</v>
      </c>
      <c r="O19" s="27">
        <v>797230</v>
      </c>
      <c r="P19" s="27">
        <f>4030+37317</f>
        <v>41347</v>
      </c>
      <c r="Q19" s="27">
        <f>55211+661756</f>
        <v>716967</v>
      </c>
      <c r="R19" s="27">
        <v>31728</v>
      </c>
      <c r="S19" s="27">
        <v>343639</v>
      </c>
      <c r="T19" s="27">
        <f>88+184</f>
        <v>272</v>
      </c>
      <c r="U19" s="27">
        <f>2500+655</f>
        <v>3155</v>
      </c>
      <c r="V19" s="5"/>
      <c r="W19" s="5"/>
    </row>
    <row r="20" spans="1:23" ht="15" customHeight="1">
      <c r="A20" s="31" t="s">
        <v>26</v>
      </c>
      <c r="B20" s="27">
        <v>143448</v>
      </c>
      <c r="C20" s="27">
        <v>1904684</v>
      </c>
      <c r="D20" s="27">
        <v>17</v>
      </c>
      <c r="E20" s="27">
        <v>50</v>
      </c>
      <c r="F20" s="27">
        <v>100</v>
      </c>
      <c r="G20" s="27">
        <v>880</v>
      </c>
      <c r="H20" s="27">
        <v>7503</v>
      </c>
      <c r="I20" s="27">
        <v>145879</v>
      </c>
      <c r="J20" s="27">
        <f>50576+20361</f>
        <v>70937</v>
      </c>
      <c r="K20" s="27">
        <f>517477+279870</f>
        <v>797347</v>
      </c>
      <c r="L20" s="27">
        <v>64891</v>
      </c>
      <c r="M20" s="27">
        <v>960528</v>
      </c>
      <c r="N20" s="27">
        <v>61376</v>
      </c>
      <c r="O20" s="27">
        <v>874200</v>
      </c>
      <c r="P20" s="27">
        <v>19772</v>
      </c>
      <c r="Q20" s="27">
        <v>354524</v>
      </c>
      <c r="R20" s="27">
        <v>61609</v>
      </c>
      <c r="S20" s="27">
        <v>671779</v>
      </c>
      <c r="T20" s="27">
        <f>137+554</f>
        <v>691</v>
      </c>
      <c r="U20" s="27">
        <f>1600+2581</f>
        <v>4181</v>
      </c>
      <c r="V20" s="5"/>
      <c r="W20" s="5"/>
    </row>
    <row r="21" spans="1:23" ht="15" customHeight="1">
      <c r="A21" s="31" t="s">
        <v>27</v>
      </c>
      <c r="B21" s="27">
        <v>151146</v>
      </c>
      <c r="C21" s="27">
        <v>2244422</v>
      </c>
      <c r="D21" s="27">
        <v>50</v>
      </c>
      <c r="E21" s="27">
        <v>1000</v>
      </c>
      <c r="F21" s="27">
        <v>6447</v>
      </c>
      <c r="G21" s="27">
        <v>97050</v>
      </c>
      <c r="H21" s="27">
        <v>1018</v>
      </c>
      <c r="I21" s="27">
        <v>17207</v>
      </c>
      <c r="J21" s="27">
        <f>38636+28659</f>
        <v>67295</v>
      </c>
      <c r="K21" s="27">
        <f>545662+472291</f>
        <v>1017953</v>
      </c>
      <c r="L21" s="27">
        <v>76336</v>
      </c>
      <c r="M21" s="27">
        <v>1111212</v>
      </c>
      <c r="N21" s="27">
        <v>68618</v>
      </c>
      <c r="O21" s="27">
        <v>970083</v>
      </c>
      <c r="P21" s="27">
        <v>31419</v>
      </c>
      <c r="Q21" s="27">
        <v>505237</v>
      </c>
      <c r="R21" s="27">
        <v>50563</v>
      </c>
      <c r="S21" s="27">
        <v>763310</v>
      </c>
      <c r="T21" s="27">
        <v>546</v>
      </c>
      <c r="U21" s="27">
        <v>5792</v>
      </c>
      <c r="V21" s="5"/>
      <c r="W21" s="5"/>
    </row>
    <row r="22" spans="1:23" ht="15" customHeight="1">
      <c r="A22" s="31" t="s">
        <v>18</v>
      </c>
      <c r="B22" s="27">
        <v>275712</v>
      </c>
      <c r="C22" s="27">
        <v>3215655</v>
      </c>
      <c r="D22" s="27" t="s">
        <v>69</v>
      </c>
      <c r="E22" s="27" t="s">
        <v>69</v>
      </c>
      <c r="F22" s="27">
        <v>2539</v>
      </c>
      <c r="G22" s="27">
        <v>11184</v>
      </c>
      <c r="H22" s="27">
        <v>14624</v>
      </c>
      <c r="I22" s="27">
        <v>333133</v>
      </c>
      <c r="J22" s="27">
        <f>162090+24590</f>
        <v>186680</v>
      </c>
      <c r="K22" s="27">
        <f>1358004+418544</f>
        <v>1776548</v>
      </c>
      <c r="L22" s="27">
        <v>71869</v>
      </c>
      <c r="M22" s="27">
        <v>1094790</v>
      </c>
      <c r="N22" s="27">
        <v>65035</v>
      </c>
      <c r="O22" s="27">
        <v>949967</v>
      </c>
      <c r="P22" s="27">
        <f>127235+17448</f>
        <v>144683</v>
      </c>
      <c r="Q22" s="27">
        <f>902000+368184</f>
        <v>1270184</v>
      </c>
      <c r="R22" s="27">
        <v>65491</v>
      </c>
      <c r="S22" s="27">
        <v>989879</v>
      </c>
      <c r="T22" s="27">
        <v>503</v>
      </c>
      <c r="U22" s="27">
        <v>5625</v>
      </c>
      <c r="V22" s="5"/>
      <c r="W22" s="5"/>
    </row>
    <row r="23" spans="1:23" ht="15" customHeight="1">
      <c r="A23" s="31" t="s">
        <v>19</v>
      </c>
      <c r="B23" s="27">
        <v>166364</v>
      </c>
      <c r="C23" s="27">
        <v>2624550</v>
      </c>
      <c r="D23" s="27">
        <v>10594</v>
      </c>
      <c r="E23" s="27">
        <v>311572</v>
      </c>
      <c r="F23" s="27">
        <v>2180</v>
      </c>
      <c r="G23" s="27">
        <v>34800</v>
      </c>
      <c r="H23" s="27">
        <v>5638</v>
      </c>
      <c r="I23" s="27">
        <v>196203</v>
      </c>
      <c r="J23" s="27">
        <f>46906+26518</f>
        <v>73424</v>
      </c>
      <c r="K23" s="27">
        <f>514274+449930</f>
        <v>964204</v>
      </c>
      <c r="L23" s="27">
        <v>74528</v>
      </c>
      <c r="M23" s="27">
        <v>1117771</v>
      </c>
      <c r="N23" s="27">
        <v>72805</v>
      </c>
      <c r="O23" s="27">
        <v>1054055</v>
      </c>
      <c r="P23" s="27">
        <f>468+33259</f>
        <v>33727</v>
      </c>
      <c r="Q23" s="27">
        <f>6000+707978</f>
        <v>713978</v>
      </c>
      <c r="R23" s="27">
        <v>58832</v>
      </c>
      <c r="S23" s="27">
        <v>843907</v>
      </c>
      <c r="T23" s="27">
        <f>399+601</f>
        <v>1000</v>
      </c>
      <c r="U23" s="27">
        <f>7000+5610</f>
        <v>12610</v>
      </c>
      <c r="V23" s="5"/>
      <c r="W23" s="5"/>
    </row>
    <row r="24" spans="1:23" ht="15" customHeight="1">
      <c r="A24" s="32" t="s">
        <v>20</v>
      </c>
      <c r="B24" s="27">
        <v>127716</v>
      </c>
      <c r="C24" s="27">
        <v>1891062</v>
      </c>
      <c r="D24" s="33" t="s">
        <v>68</v>
      </c>
      <c r="E24" s="33" t="s">
        <v>68</v>
      </c>
      <c r="F24" s="33">
        <v>533</v>
      </c>
      <c r="G24" s="33">
        <v>10414</v>
      </c>
      <c r="H24" s="33">
        <v>7481</v>
      </c>
      <c r="I24" s="33">
        <v>223639</v>
      </c>
      <c r="J24" s="33">
        <f>34984+13910</f>
        <v>48894</v>
      </c>
      <c r="K24" s="33">
        <f>429292+209144</f>
        <v>638436</v>
      </c>
      <c r="L24" s="33">
        <v>70808</v>
      </c>
      <c r="M24" s="33">
        <v>1018573</v>
      </c>
      <c r="N24" s="33">
        <v>68206</v>
      </c>
      <c r="O24" s="33">
        <v>966482</v>
      </c>
      <c r="P24" s="33">
        <f>420+19804</f>
        <v>20224</v>
      </c>
      <c r="Q24" s="33">
        <f>7100+293320</f>
        <v>300420</v>
      </c>
      <c r="R24" s="33">
        <v>39143</v>
      </c>
      <c r="S24" s="33">
        <v>623585</v>
      </c>
      <c r="T24" s="33">
        <f>51+92</f>
        <v>143</v>
      </c>
      <c r="U24" s="33">
        <f>320+255</f>
        <v>575</v>
      </c>
      <c r="V24" s="5"/>
      <c r="W24" s="5"/>
    </row>
    <row r="25" spans="1:18" ht="15" customHeight="1">
      <c r="A25" s="34"/>
      <c r="B25" s="70"/>
      <c r="C25" s="70"/>
      <c r="R25" s="35"/>
    </row>
    <row r="26" spans="1:18" ht="15" customHeight="1">
      <c r="A26" s="34"/>
      <c r="R26" s="35"/>
    </row>
    <row r="27" spans="1:18" ht="19.5" customHeight="1">
      <c r="A27" s="34"/>
      <c r="R27" s="35"/>
    </row>
    <row r="28" spans="1:18" ht="19.5" customHeight="1">
      <c r="A28" s="36"/>
      <c r="R28" s="35"/>
    </row>
    <row r="29" ht="19.5" customHeight="1">
      <c r="R29" s="35"/>
    </row>
  </sheetData>
  <sheetProtection/>
  <printOptions/>
  <pageMargins left="0.41" right="0.1968503937007874" top="0.5905511811023623" bottom="0.3937007874015748" header="0.31496062992125984" footer="0.31496062992125984"/>
  <pageSetup horizontalDpi="600" verticalDpi="600" orientation="portrait" paperSize="9" r:id="rId1"/>
  <colBreaks count="1" manualBreakCount="1">
    <brk id="11" max="46" man="1"/>
  </colBreaks>
  <ignoredErrors>
    <ignoredError sqref="A14: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N35"/>
  <sheetViews>
    <sheetView showGridLines="0" tabSelected="1" zoomScale="150" zoomScaleNormal="150" zoomScalePageLayoutView="0" workbookViewId="0" topLeftCell="A4">
      <pane xSplit="1" ySplit="4" topLeftCell="X8" activePane="bottomRight" state="frozen"/>
      <selection pane="topLeft" activeCell="N9" sqref="N9"/>
      <selection pane="topRight" activeCell="N9" sqref="N9"/>
      <selection pane="bottomLeft" activeCell="N9" sqref="N9"/>
      <selection pane="bottomRight" activeCell="N9" sqref="N9"/>
    </sheetView>
  </sheetViews>
  <sheetFormatPr defaultColWidth="10.59765625" defaultRowHeight="19.5" customHeight="1"/>
  <cols>
    <col min="1" max="1" width="8.59765625" style="38" customWidth="1"/>
    <col min="2" max="2" width="6" style="38" customWidth="1"/>
    <col min="3" max="3" width="7.09765625" style="38" customWidth="1"/>
    <col min="4" max="4" width="4.59765625" style="38" customWidth="1"/>
    <col min="5" max="5" width="5.09765625" style="38" customWidth="1"/>
    <col min="6" max="6" width="4.59765625" style="38" customWidth="1"/>
    <col min="7" max="7" width="6.09765625" style="38" customWidth="1"/>
    <col min="8" max="9" width="5.09765625" style="38" customWidth="1"/>
    <col min="10" max="11" width="4.59765625" style="38" customWidth="1"/>
    <col min="12" max="12" width="5.09765625" style="38" customWidth="1"/>
    <col min="13" max="13" width="6.09765625" style="38" customWidth="1"/>
    <col min="14" max="16" width="4.59765625" style="38" customWidth="1"/>
    <col min="17" max="17" width="5.09765625" style="38" customWidth="1"/>
    <col min="18" max="18" width="4.09765625" style="38" customWidth="1"/>
    <col min="19" max="20" width="4.59765625" style="38" customWidth="1"/>
    <col min="21" max="21" width="5.69921875" style="38" customWidth="1"/>
    <col min="22" max="22" width="4.09765625" style="38" customWidth="1"/>
    <col min="23" max="23" width="4.5" style="38" customWidth="1"/>
    <col min="24" max="25" width="4.09765625" style="38" customWidth="1"/>
    <col min="26" max="26" width="4.59765625" style="38" customWidth="1"/>
    <col min="27" max="27" width="5.09765625" style="38" customWidth="1"/>
    <col min="28" max="28" width="4.09765625" style="38" customWidth="1"/>
    <col min="29" max="29" width="5.69921875" style="38" customWidth="1"/>
    <col min="30" max="30" width="4.59765625" style="38" customWidth="1"/>
    <col min="31" max="31" width="5.69921875" style="38" customWidth="1"/>
    <col min="32" max="32" width="4.59765625" style="38" customWidth="1"/>
    <col min="33" max="33" width="6.59765625" style="38" customWidth="1"/>
    <col min="34" max="35" width="4.59765625" style="38" customWidth="1"/>
    <col min="36" max="36" width="4.09765625" style="38" customWidth="1"/>
    <col min="37" max="37" width="4.59765625" style="38" customWidth="1"/>
    <col min="38" max="38" width="9.5" style="38" customWidth="1"/>
    <col min="39" max="16384" width="10.59765625" style="38" customWidth="1"/>
  </cols>
  <sheetData>
    <row r="1" spans="1:12" ht="19.5" customHeight="1">
      <c r="A1" s="37"/>
      <c r="C1" s="39"/>
      <c r="L1" s="40"/>
    </row>
    <row r="2" spans="1:12" ht="19.5" customHeight="1">
      <c r="A2" s="41"/>
      <c r="C2" s="39"/>
      <c r="L2" s="40"/>
    </row>
    <row r="3" spans="1:37" ht="15" customHeight="1">
      <c r="A3" s="49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9"/>
      <c r="M3" s="50"/>
      <c r="N3" s="50"/>
      <c r="O3" s="50"/>
      <c r="P3" s="50"/>
      <c r="Q3" s="50"/>
      <c r="R3" s="51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8" ht="15" customHeight="1">
      <c r="A4" s="7"/>
      <c r="B4" s="79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5" t="s">
        <v>36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44"/>
    </row>
    <row r="5" spans="1:38" ht="15" customHeight="1">
      <c r="A5" s="11" t="s">
        <v>4</v>
      </c>
      <c r="B5" s="8" t="s">
        <v>32</v>
      </c>
      <c r="C5" s="9"/>
      <c r="D5" s="8" t="s">
        <v>37</v>
      </c>
      <c r="E5" s="9"/>
      <c r="F5" s="8" t="s">
        <v>38</v>
      </c>
      <c r="G5" s="9"/>
      <c r="H5" s="8" t="s">
        <v>39</v>
      </c>
      <c r="I5" s="9"/>
      <c r="J5" s="14" t="s">
        <v>40</v>
      </c>
      <c r="K5" s="9"/>
      <c r="L5" s="8" t="s">
        <v>41</v>
      </c>
      <c r="M5" s="9"/>
      <c r="N5" s="53" t="s">
        <v>42</v>
      </c>
      <c r="O5" s="54"/>
      <c r="P5" s="79" t="s">
        <v>43</v>
      </c>
      <c r="Q5" s="74"/>
      <c r="R5" s="73" t="s">
        <v>44</v>
      </c>
      <c r="S5" s="74"/>
      <c r="T5" s="75" t="s">
        <v>45</v>
      </c>
      <c r="U5" s="74"/>
      <c r="V5" s="76" t="s">
        <v>46</v>
      </c>
      <c r="W5" s="77"/>
      <c r="X5" s="78" t="s">
        <v>47</v>
      </c>
      <c r="Y5" s="74"/>
      <c r="Z5" s="76" t="s">
        <v>48</v>
      </c>
      <c r="AA5" s="77"/>
      <c r="AB5" s="76" t="s">
        <v>50</v>
      </c>
      <c r="AC5" s="77"/>
      <c r="AD5" s="78" t="s">
        <v>49</v>
      </c>
      <c r="AE5" s="74"/>
      <c r="AF5" s="76" t="s">
        <v>51</v>
      </c>
      <c r="AG5" s="77"/>
      <c r="AH5" s="78" t="s">
        <v>52</v>
      </c>
      <c r="AI5" s="74"/>
      <c r="AJ5" s="76" t="s">
        <v>53</v>
      </c>
      <c r="AK5" s="80"/>
      <c r="AL5" s="44"/>
    </row>
    <row r="6" spans="1:38" ht="15" customHeight="1">
      <c r="A6" s="15"/>
      <c r="B6" s="56" t="s">
        <v>15</v>
      </c>
      <c r="C6" s="56" t="s">
        <v>5</v>
      </c>
      <c r="D6" s="56" t="s">
        <v>15</v>
      </c>
      <c r="E6" s="56" t="s">
        <v>5</v>
      </c>
      <c r="F6" s="56" t="s">
        <v>15</v>
      </c>
      <c r="G6" s="56" t="s">
        <v>5</v>
      </c>
      <c r="H6" s="56" t="s">
        <v>15</v>
      </c>
      <c r="I6" s="56" t="s">
        <v>5</v>
      </c>
      <c r="J6" s="56" t="s">
        <v>15</v>
      </c>
      <c r="K6" s="56" t="s">
        <v>5</v>
      </c>
      <c r="L6" s="56" t="s">
        <v>15</v>
      </c>
      <c r="M6" s="56" t="s">
        <v>5</v>
      </c>
      <c r="N6" s="56" t="s">
        <v>15</v>
      </c>
      <c r="O6" s="56" t="s">
        <v>5</v>
      </c>
      <c r="P6" s="56" t="s">
        <v>15</v>
      </c>
      <c r="Q6" s="56" t="s">
        <v>5</v>
      </c>
      <c r="R6" s="56" t="s">
        <v>15</v>
      </c>
      <c r="S6" s="56" t="s">
        <v>5</v>
      </c>
      <c r="T6" s="55" t="s">
        <v>15</v>
      </c>
      <c r="U6" s="56" t="s">
        <v>5</v>
      </c>
      <c r="V6" s="55" t="s">
        <v>15</v>
      </c>
      <c r="W6" s="56" t="s">
        <v>5</v>
      </c>
      <c r="X6" s="55" t="s">
        <v>15</v>
      </c>
      <c r="Y6" s="56" t="s">
        <v>5</v>
      </c>
      <c r="Z6" s="55" t="s">
        <v>15</v>
      </c>
      <c r="AA6" s="56" t="s">
        <v>5</v>
      </c>
      <c r="AB6" s="55" t="s">
        <v>15</v>
      </c>
      <c r="AC6" s="56" t="s">
        <v>5</v>
      </c>
      <c r="AD6" s="55" t="s">
        <v>15</v>
      </c>
      <c r="AE6" s="56" t="s">
        <v>5</v>
      </c>
      <c r="AF6" s="55" t="s">
        <v>15</v>
      </c>
      <c r="AG6" s="56" t="s">
        <v>5</v>
      </c>
      <c r="AH6" s="55" t="s">
        <v>15</v>
      </c>
      <c r="AI6" s="56" t="s">
        <v>5</v>
      </c>
      <c r="AJ6" s="55" t="s">
        <v>15</v>
      </c>
      <c r="AK6" s="57" t="s">
        <v>5</v>
      </c>
      <c r="AL6" s="44"/>
    </row>
    <row r="7" spans="1:38" ht="15" customHeight="1">
      <c r="A7" s="19"/>
      <c r="B7" s="68"/>
      <c r="C7" s="58" t="s">
        <v>16</v>
      </c>
      <c r="D7" s="68"/>
      <c r="E7" s="58" t="s">
        <v>16</v>
      </c>
      <c r="F7" s="68"/>
      <c r="G7" s="58" t="s">
        <v>16</v>
      </c>
      <c r="H7" s="68"/>
      <c r="I7" s="58" t="s">
        <v>16</v>
      </c>
      <c r="J7" s="68"/>
      <c r="K7" s="58" t="s">
        <v>16</v>
      </c>
      <c r="L7" s="68"/>
      <c r="M7" s="58" t="s">
        <v>16</v>
      </c>
      <c r="N7" s="68"/>
      <c r="O7" s="58" t="s">
        <v>16</v>
      </c>
      <c r="P7" s="68"/>
      <c r="Q7" s="58" t="s">
        <v>16</v>
      </c>
      <c r="R7" s="20"/>
      <c r="S7" s="58" t="s">
        <v>16</v>
      </c>
      <c r="T7" s="59"/>
      <c r="U7" s="58" t="s">
        <v>16</v>
      </c>
      <c r="V7" s="59"/>
      <c r="W7" s="58" t="s">
        <v>16</v>
      </c>
      <c r="X7" s="59"/>
      <c r="Y7" s="58" t="s">
        <v>16</v>
      </c>
      <c r="Z7" s="59"/>
      <c r="AA7" s="58" t="s">
        <v>16</v>
      </c>
      <c r="AB7" s="59"/>
      <c r="AC7" s="58" t="s">
        <v>16</v>
      </c>
      <c r="AD7" s="59"/>
      <c r="AE7" s="58" t="s">
        <v>16</v>
      </c>
      <c r="AF7" s="59"/>
      <c r="AG7" s="58" t="s">
        <v>16</v>
      </c>
      <c r="AH7" s="59"/>
      <c r="AI7" s="58" t="s">
        <v>16</v>
      </c>
      <c r="AJ7" s="59"/>
      <c r="AK7" s="60" t="s">
        <v>16</v>
      </c>
      <c r="AL7" s="44"/>
    </row>
    <row r="8" spans="1:38" ht="15" customHeight="1">
      <c r="A8" s="25" t="s">
        <v>64</v>
      </c>
      <c r="B8" s="71">
        <v>1220399</v>
      </c>
      <c r="C8" s="61">
        <v>17091465</v>
      </c>
      <c r="D8" s="61">
        <v>14936</v>
      </c>
      <c r="E8" s="61">
        <v>206100</v>
      </c>
      <c r="F8" s="61">
        <v>90402</v>
      </c>
      <c r="G8" s="61">
        <v>1192229</v>
      </c>
      <c r="H8" s="61">
        <v>116732</v>
      </c>
      <c r="I8" s="61">
        <v>387367</v>
      </c>
      <c r="J8" s="61">
        <v>12268</v>
      </c>
      <c r="K8" s="61">
        <v>79275</v>
      </c>
      <c r="L8" s="61">
        <v>312179</v>
      </c>
      <c r="M8" s="61">
        <v>3373519</v>
      </c>
      <c r="N8" s="61">
        <v>7759</v>
      </c>
      <c r="O8" s="61">
        <v>74291</v>
      </c>
      <c r="P8" s="61">
        <v>9572</v>
      </c>
      <c r="Q8" s="61">
        <v>109430</v>
      </c>
      <c r="R8" s="61">
        <v>17857</v>
      </c>
      <c r="S8" s="61">
        <v>285400</v>
      </c>
      <c r="T8" s="61">
        <v>122727</v>
      </c>
      <c r="U8" s="61">
        <v>1120301</v>
      </c>
      <c r="V8" s="61">
        <v>3518</v>
      </c>
      <c r="W8" s="61">
        <v>73985</v>
      </c>
      <c r="X8" s="61">
        <v>4742</v>
      </c>
      <c r="Y8" s="61">
        <v>41000</v>
      </c>
      <c r="Z8" s="61">
        <v>50678</v>
      </c>
      <c r="AA8" s="61">
        <v>898504</v>
      </c>
      <c r="AB8" s="61">
        <v>85451</v>
      </c>
      <c r="AC8" s="61">
        <v>1322870</v>
      </c>
      <c r="AD8" s="61">
        <v>109375</v>
      </c>
      <c r="AE8" s="61">
        <v>1836767</v>
      </c>
      <c r="AF8" s="61">
        <v>115605</v>
      </c>
      <c r="AG8" s="61">
        <v>1153980</v>
      </c>
      <c r="AH8" s="61">
        <v>31763</v>
      </c>
      <c r="AI8" s="61">
        <v>616254</v>
      </c>
      <c r="AJ8" s="61">
        <v>24036</v>
      </c>
      <c r="AK8" s="61">
        <v>280599</v>
      </c>
      <c r="AL8" s="44"/>
    </row>
    <row r="9" spans="1:38" ht="15" customHeight="1">
      <c r="A9" s="25" t="s">
        <v>65</v>
      </c>
      <c r="B9" s="63">
        <v>1074925</v>
      </c>
      <c r="C9" s="64">
        <v>15405933</v>
      </c>
      <c r="D9" s="64">
        <v>5014</v>
      </c>
      <c r="E9" s="64">
        <v>75505</v>
      </c>
      <c r="F9" s="64">
        <v>63586</v>
      </c>
      <c r="G9" s="64">
        <v>897345</v>
      </c>
      <c r="H9" s="64">
        <v>93584</v>
      </c>
      <c r="I9" s="64">
        <v>440442</v>
      </c>
      <c r="J9" s="64">
        <v>20995</v>
      </c>
      <c r="K9" s="64">
        <v>174721</v>
      </c>
      <c r="L9" s="64">
        <v>263295</v>
      </c>
      <c r="M9" s="64">
        <v>3204618</v>
      </c>
      <c r="N9" s="64">
        <v>8485</v>
      </c>
      <c r="O9" s="64">
        <v>131686</v>
      </c>
      <c r="P9" s="64">
        <v>5332</v>
      </c>
      <c r="Q9" s="64">
        <v>63700</v>
      </c>
      <c r="R9" s="64">
        <v>17367</v>
      </c>
      <c r="S9" s="64">
        <v>156120</v>
      </c>
      <c r="T9" s="64">
        <v>153038</v>
      </c>
      <c r="U9" s="64">
        <v>1246376</v>
      </c>
      <c r="V9" s="64">
        <v>7110</v>
      </c>
      <c r="W9" s="64">
        <v>167101</v>
      </c>
      <c r="X9" s="64">
        <v>7552</v>
      </c>
      <c r="Y9" s="64">
        <v>116845</v>
      </c>
      <c r="Z9" s="64">
        <v>30780</v>
      </c>
      <c r="AA9" s="64">
        <v>492262</v>
      </c>
      <c r="AB9" s="64">
        <v>71941</v>
      </c>
      <c r="AC9" s="64">
        <v>978756</v>
      </c>
      <c r="AD9" s="64">
        <v>189114</v>
      </c>
      <c r="AE9" s="64">
        <v>3382056</v>
      </c>
      <c r="AF9" s="64">
        <v>94932</v>
      </c>
      <c r="AG9" s="64">
        <v>1156555</v>
      </c>
      <c r="AH9" s="64">
        <v>39105</v>
      </c>
      <c r="AI9" s="64">
        <v>618612</v>
      </c>
      <c r="AJ9" s="64">
        <v>43604</v>
      </c>
      <c r="AK9" s="64">
        <v>560222</v>
      </c>
      <c r="AL9" s="44"/>
    </row>
    <row r="10" spans="1:38" ht="15" customHeight="1">
      <c r="A10" s="25" t="s">
        <v>54</v>
      </c>
      <c r="B10" s="65">
        <v>1021150</v>
      </c>
      <c r="C10" s="66">
        <v>14758029</v>
      </c>
      <c r="D10" s="66">
        <v>29368</v>
      </c>
      <c r="E10" s="66">
        <v>460902</v>
      </c>
      <c r="F10" s="66">
        <v>53855</v>
      </c>
      <c r="G10" s="66">
        <v>766416</v>
      </c>
      <c r="H10" s="66">
        <v>34345</v>
      </c>
      <c r="I10" s="66">
        <v>204389</v>
      </c>
      <c r="J10" s="66">
        <v>9544</v>
      </c>
      <c r="K10" s="66">
        <v>85780</v>
      </c>
      <c r="L10" s="66">
        <v>210582</v>
      </c>
      <c r="M10" s="66">
        <v>2620933</v>
      </c>
      <c r="N10" s="66">
        <v>6872</v>
      </c>
      <c r="O10" s="66">
        <v>106339</v>
      </c>
      <c r="P10" s="66">
        <v>3344</v>
      </c>
      <c r="Q10" s="66">
        <v>44780</v>
      </c>
      <c r="R10" s="66">
        <v>38011</v>
      </c>
      <c r="S10" s="66">
        <v>445470</v>
      </c>
      <c r="T10" s="66">
        <v>135410</v>
      </c>
      <c r="U10" s="66">
        <v>1255649</v>
      </c>
      <c r="V10" s="66">
        <v>4795</v>
      </c>
      <c r="W10" s="66">
        <v>87093</v>
      </c>
      <c r="X10" s="66">
        <v>19019</v>
      </c>
      <c r="Y10" s="66">
        <v>244564</v>
      </c>
      <c r="Z10" s="66">
        <v>31079</v>
      </c>
      <c r="AA10" s="66">
        <v>444277</v>
      </c>
      <c r="AB10" s="66">
        <v>85565</v>
      </c>
      <c r="AC10" s="66">
        <v>1548443</v>
      </c>
      <c r="AD10" s="66">
        <v>114336</v>
      </c>
      <c r="AE10" s="66">
        <v>1949496</v>
      </c>
      <c r="AF10" s="66">
        <v>54869</v>
      </c>
      <c r="AG10" s="66">
        <v>681580</v>
      </c>
      <c r="AH10" s="66">
        <v>39433</v>
      </c>
      <c r="AI10" s="66">
        <v>830406</v>
      </c>
      <c r="AJ10" s="66">
        <v>27277</v>
      </c>
      <c r="AK10" s="66">
        <v>427706</v>
      </c>
      <c r="AL10" s="44"/>
    </row>
    <row r="11" spans="1:40" ht="15" customHeight="1">
      <c r="A11" s="25" t="s">
        <v>55</v>
      </c>
      <c r="B11" s="66">
        <v>844966</v>
      </c>
      <c r="C11" s="66">
        <v>12432058</v>
      </c>
      <c r="D11" s="66">
        <v>15761</v>
      </c>
      <c r="E11" s="66">
        <v>281278</v>
      </c>
      <c r="F11" s="66">
        <v>113316</v>
      </c>
      <c r="G11" s="66">
        <v>2282194</v>
      </c>
      <c r="H11" s="66">
        <v>55025</v>
      </c>
      <c r="I11" s="66">
        <v>317385</v>
      </c>
      <c r="J11" s="66">
        <v>10010</v>
      </c>
      <c r="K11" s="66">
        <v>101010</v>
      </c>
      <c r="L11" s="66">
        <v>38121</v>
      </c>
      <c r="M11" s="66">
        <v>348853</v>
      </c>
      <c r="N11" s="66">
        <v>5383</v>
      </c>
      <c r="O11" s="66">
        <v>88330</v>
      </c>
      <c r="P11" s="66">
        <v>2020</v>
      </c>
      <c r="Q11" s="66">
        <v>21060</v>
      </c>
      <c r="R11" s="66">
        <v>10210</v>
      </c>
      <c r="S11" s="66">
        <v>77066</v>
      </c>
      <c r="T11" s="66">
        <v>86272</v>
      </c>
      <c r="U11" s="66">
        <v>970913</v>
      </c>
      <c r="V11" s="66">
        <v>11400</v>
      </c>
      <c r="W11" s="66">
        <v>239480</v>
      </c>
      <c r="X11" s="66">
        <v>1533</v>
      </c>
      <c r="Y11" s="66">
        <v>16000</v>
      </c>
      <c r="Z11" s="66">
        <v>15570</v>
      </c>
      <c r="AA11" s="66">
        <v>254650</v>
      </c>
      <c r="AB11" s="66">
        <v>88806</v>
      </c>
      <c r="AC11" s="66">
        <v>1432007</v>
      </c>
      <c r="AD11" s="66">
        <v>91247</v>
      </c>
      <c r="AE11" s="66">
        <v>1542199</v>
      </c>
      <c r="AF11" s="66">
        <v>47041</v>
      </c>
      <c r="AG11" s="66">
        <v>746671</v>
      </c>
      <c r="AH11" s="66">
        <v>22956</v>
      </c>
      <c r="AI11" s="66">
        <v>455314</v>
      </c>
      <c r="AJ11" s="66">
        <v>43227</v>
      </c>
      <c r="AK11" s="66">
        <v>399765</v>
      </c>
      <c r="AL11" s="44"/>
      <c r="AM11" s="72"/>
      <c r="AN11" s="72"/>
    </row>
    <row r="12" spans="1:39" ht="15" customHeight="1">
      <c r="A12" s="28" t="s">
        <v>62</v>
      </c>
      <c r="B12" s="67">
        <f aca="true" t="shared" si="0" ref="B12:AK12">SUM(B13:B24)</f>
        <v>834455</v>
      </c>
      <c r="C12" s="67">
        <f t="shared" si="0"/>
        <v>12288374</v>
      </c>
      <c r="D12" s="67">
        <f t="shared" si="0"/>
        <v>11114</v>
      </c>
      <c r="E12" s="67">
        <f t="shared" si="0"/>
        <v>157234</v>
      </c>
      <c r="F12" s="67">
        <f t="shared" si="0"/>
        <v>19544</v>
      </c>
      <c r="G12" s="67">
        <f t="shared" si="0"/>
        <v>288138</v>
      </c>
      <c r="H12" s="67">
        <f t="shared" si="0"/>
        <v>78619</v>
      </c>
      <c r="I12" s="67">
        <f t="shared" si="0"/>
        <v>494579</v>
      </c>
      <c r="J12" s="67">
        <f t="shared" si="0"/>
        <v>5663</v>
      </c>
      <c r="K12" s="67">
        <f t="shared" si="0"/>
        <v>57707</v>
      </c>
      <c r="L12" s="67">
        <f t="shared" si="0"/>
        <v>221493</v>
      </c>
      <c r="M12" s="67">
        <f t="shared" si="0"/>
        <v>2093720</v>
      </c>
      <c r="N12" s="67">
        <f t="shared" si="0"/>
        <v>864</v>
      </c>
      <c r="O12" s="67">
        <f t="shared" si="0"/>
        <v>8580</v>
      </c>
      <c r="P12" s="67">
        <f t="shared" si="0"/>
        <v>366</v>
      </c>
      <c r="Q12" s="67">
        <f t="shared" si="0"/>
        <v>3794</v>
      </c>
      <c r="R12" s="67">
        <f t="shared" si="0"/>
        <v>10240</v>
      </c>
      <c r="S12" s="67">
        <f t="shared" si="0"/>
        <v>103062</v>
      </c>
      <c r="T12" s="67">
        <f t="shared" si="0"/>
        <v>130939</v>
      </c>
      <c r="U12" s="67">
        <f t="shared" si="0"/>
        <v>1135949</v>
      </c>
      <c r="V12" s="67">
        <f t="shared" si="0"/>
        <v>2215</v>
      </c>
      <c r="W12" s="67">
        <f t="shared" si="0"/>
        <v>51485</v>
      </c>
      <c r="X12" s="67">
        <f t="shared" si="0"/>
        <v>12273</v>
      </c>
      <c r="Y12" s="67">
        <f t="shared" si="0"/>
        <v>104150</v>
      </c>
      <c r="Z12" s="67">
        <f t="shared" si="0"/>
        <v>16701</v>
      </c>
      <c r="AA12" s="67">
        <f t="shared" si="0"/>
        <v>251609</v>
      </c>
      <c r="AB12" s="67">
        <f t="shared" si="0"/>
        <v>122091</v>
      </c>
      <c r="AC12" s="67">
        <f t="shared" si="0"/>
        <v>2043913</v>
      </c>
      <c r="AD12" s="67">
        <f>SUM(AD13:AD24)</f>
        <v>172977</v>
      </c>
      <c r="AE12" s="67">
        <f>SUM(AE13:AE24)</f>
        <v>2773654</v>
      </c>
      <c r="AF12" s="67">
        <f t="shared" si="0"/>
        <v>56204</v>
      </c>
      <c r="AG12" s="67">
        <f t="shared" si="0"/>
        <v>726200</v>
      </c>
      <c r="AH12" s="67">
        <f t="shared" si="0"/>
        <v>31547</v>
      </c>
      <c r="AI12" s="67">
        <f t="shared" si="0"/>
        <v>907160</v>
      </c>
      <c r="AJ12" s="67">
        <f t="shared" si="0"/>
        <v>32473</v>
      </c>
      <c r="AK12" s="67">
        <f t="shared" si="0"/>
        <v>521552</v>
      </c>
      <c r="AL12" s="44"/>
      <c r="AM12" s="44"/>
    </row>
    <row r="13" spans="1:39" ht="15" customHeight="1">
      <c r="A13" s="31" t="s">
        <v>66</v>
      </c>
      <c r="B13" s="61">
        <v>65814</v>
      </c>
      <c r="C13" s="61">
        <v>910722</v>
      </c>
      <c r="D13" s="61" t="s">
        <v>70</v>
      </c>
      <c r="E13" s="61" t="s">
        <v>70</v>
      </c>
      <c r="F13" s="61">
        <v>597</v>
      </c>
      <c r="G13" s="61">
        <v>8000</v>
      </c>
      <c r="H13" s="61">
        <v>4010</v>
      </c>
      <c r="I13" s="61">
        <v>18915</v>
      </c>
      <c r="J13" s="61">
        <v>900</v>
      </c>
      <c r="K13" s="61">
        <v>5537</v>
      </c>
      <c r="L13" s="61">
        <v>1276</v>
      </c>
      <c r="M13" s="61">
        <v>16890</v>
      </c>
      <c r="N13" s="61" t="s">
        <v>70</v>
      </c>
      <c r="O13" s="61" t="s">
        <v>70</v>
      </c>
      <c r="P13" s="61" t="s">
        <v>70</v>
      </c>
      <c r="Q13" s="61" t="s">
        <v>70</v>
      </c>
      <c r="R13" s="61">
        <v>317</v>
      </c>
      <c r="S13" s="61">
        <v>1400</v>
      </c>
      <c r="T13" s="61">
        <v>5157</v>
      </c>
      <c r="U13" s="61">
        <v>25085</v>
      </c>
      <c r="V13" s="61">
        <v>285</v>
      </c>
      <c r="W13" s="61">
        <v>3000</v>
      </c>
      <c r="X13" s="61">
        <v>164</v>
      </c>
      <c r="Y13" s="61">
        <v>2500</v>
      </c>
      <c r="Z13" s="61">
        <v>337</v>
      </c>
      <c r="AA13" s="61">
        <v>3382</v>
      </c>
      <c r="AB13" s="61">
        <v>3970</v>
      </c>
      <c r="AC13" s="61">
        <v>30100</v>
      </c>
      <c r="AD13" s="61">
        <v>13158</v>
      </c>
      <c r="AE13" s="61">
        <v>152571</v>
      </c>
      <c r="AF13" s="61">
        <v>3895</v>
      </c>
      <c r="AG13" s="61">
        <v>41148</v>
      </c>
      <c r="AH13" s="61">
        <v>68</v>
      </c>
      <c r="AI13" s="61">
        <v>1560</v>
      </c>
      <c r="AJ13" s="61">
        <v>5033</v>
      </c>
      <c r="AK13" s="61">
        <v>54386</v>
      </c>
      <c r="AL13" s="44"/>
      <c r="AM13" s="44"/>
    </row>
    <row r="14" spans="1:39" ht="15" customHeight="1">
      <c r="A14" s="31" t="s">
        <v>33</v>
      </c>
      <c r="B14" s="61">
        <v>58659</v>
      </c>
      <c r="C14" s="61">
        <v>873257</v>
      </c>
      <c r="D14" s="61">
        <v>1093</v>
      </c>
      <c r="E14" s="61">
        <v>22000</v>
      </c>
      <c r="F14" s="61">
        <v>1721</v>
      </c>
      <c r="G14" s="61">
        <v>28620</v>
      </c>
      <c r="H14" s="61">
        <v>7711</v>
      </c>
      <c r="I14" s="61">
        <v>45659</v>
      </c>
      <c r="J14" s="61">
        <v>183</v>
      </c>
      <c r="K14" s="61">
        <v>1580</v>
      </c>
      <c r="L14" s="61">
        <v>1995</v>
      </c>
      <c r="M14" s="61">
        <v>19800</v>
      </c>
      <c r="N14" s="61">
        <v>50</v>
      </c>
      <c r="O14" s="61">
        <v>1100</v>
      </c>
      <c r="P14" s="61" t="s">
        <v>70</v>
      </c>
      <c r="Q14" s="61" t="s">
        <v>70</v>
      </c>
      <c r="R14" s="61">
        <v>210</v>
      </c>
      <c r="S14" s="61">
        <v>1000</v>
      </c>
      <c r="T14" s="61">
        <v>5443</v>
      </c>
      <c r="U14" s="61">
        <v>45890</v>
      </c>
      <c r="V14" s="61" t="s">
        <v>70</v>
      </c>
      <c r="W14" s="61" t="s">
        <v>70</v>
      </c>
      <c r="X14" s="61" t="s">
        <v>70</v>
      </c>
      <c r="Y14" s="61" t="s">
        <v>70</v>
      </c>
      <c r="Z14" s="61">
        <v>2855</v>
      </c>
      <c r="AA14" s="61">
        <v>47075</v>
      </c>
      <c r="AB14" s="61">
        <v>13564</v>
      </c>
      <c r="AC14" s="61">
        <v>96267</v>
      </c>
      <c r="AD14" s="61">
        <v>20339</v>
      </c>
      <c r="AE14" s="61">
        <v>338118</v>
      </c>
      <c r="AF14" s="61">
        <v>3687</v>
      </c>
      <c r="AG14" s="61">
        <v>53180</v>
      </c>
      <c r="AH14" s="61">
        <v>962</v>
      </c>
      <c r="AI14" s="61">
        <v>7880</v>
      </c>
      <c r="AJ14" s="61">
        <v>5791</v>
      </c>
      <c r="AK14" s="61">
        <v>153128</v>
      </c>
      <c r="AL14" s="44"/>
      <c r="AM14" s="44"/>
    </row>
    <row r="15" spans="1:39" ht="15" customHeight="1">
      <c r="A15" s="31" t="s">
        <v>21</v>
      </c>
      <c r="B15" s="61">
        <v>64312</v>
      </c>
      <c r="C15" s="61">
        <v>935629</v>
      </c>
      <c r="D15" s="61">
        <v>257</v>
      </c>
      <c r="E15" s="61">
        <v>4000</v>
      </c>
      <c r="F15" s="61">
        <v>2205</v>
      </c>
      <c r="G15" s="61">
        <v>31568</v>
      </c>
      <c r="H15" s="61">
        <v>20775</v>
      </c>
      <c r="I15" s="61">
        <v>74342</v>
      </c>
      <c r="J15" s="61">
        <v>132</v>
      </c>
      <c r="K15" s="61">
        <v>750</v>
      </c>
      <c r="L15" s="61">
        <v>4572</v>
      </c>
      <c r="M15" s="61">
        <v>56330</v>
      </c>
      <c r="N15" s="61" t="s">
        <v>67</v>
      </c>
      <c r="O15" s="61" t="s">
        <v>67</v>
      </c>
      <c r="P15" s="61">
        <v>21</v>
      </c>
      <c r="Q15" s="61">
        <v>214</v>
      </c>
      <c r="R15" s="61">
        <v>90</v>
      </c>
      <c r="S15" s="61">
        <v>500</v>
      </c>
      <c r="T15" s="61">
        <v>7748</v>
      </c>
      <c r="U15" s="61">
        <v>50450</v>
      </c>
      <c r="V15" s="61">
        <v>1129</v>
      </c>
      <c r="W15" s="61">
        <v>31285</v>
      </c>
      <c r="X15" s="61">
        <v>8687</v>
      </c>
      <c r="Y15" s="61">
        <v>45200</v>
      </c>
      <c r="Z15" s="61">
        <v>1477</v>
      </c>
      <c r="AA15" s="61">
        <v>23800</v>
      </c>
      <c r="AB15" s="61">
        <v>16783</v>
      </c>
      <c r="AC15" s="61">
        <v>324736</v>
      </c>
      <c r="AD15" s="61">
        <v>5651</v>
      </c>
      <c r="AE15" s="61">
        <v>102062</v>
      </c>
      <c r="AF15" s="61">
        <v>5083</v>
      </c>
      <c r="AG15" s="61">
        <v>31306</v>
      </c>
      <c r="AH15" s="61">
        <v>2942</v>
      </c>
      <c r="AI15" s="61">
        <v>101974</v>
      </c>
      <c r="AJ15" s="61">
        <v>2885</v>
      </c>
      <c r="AK15" s="61">
        <v>40083</v>
      </c>
      <c r="AL15" s="44"/>
      <c r="AM15" s="44"/>
    </row>
    <row r="16" spans="1:39" ht="15" customHeight="1">
      <c r="A16" s="31" t="s">
        <v>22</v>
      </c>
      <c r="B16" s="61">
        <v>59284</v>
      </c>
      <c r="C16" s="61">
        <v>838616</v>
      </c>
      <c r="D16" s="61">
        <v>2065</v>
      </c>
      <c r="E16" s="61">
        <v>36600</v>
      </c>
      <c r="F16" s="61">
        <v>1194</v>
      </c>
      <c r="G16" s="61">
        <v>14100</v>
      </c>
      <c r="H16" s="61">
        <v>3588</v>
      </c>
      <c r="I16" s="61">
        <v>10325</v>
      </c>
      <c r="J16" s="61">
        <v>98</v>
      </c>
      <c r="K16" s="61">
        <v>600</v>
      </c>
      <c r="L16" s="61">
        <v>4838</v>
      </c>
      <c r="M16" s="61">
        <v>113300</v>
      </c>
      <c r="N16" s="61">
        <v>126</v>
      </c>
      <c r="O16" s="61">
        <v>2600</v>
      </c>
      <c r="P16" s="61" t="s">
        <v>67</v>
      </c>
      <c r="Q16" s="61" t="s">
        <v>67</v>
      </c>
      <c r="R16" s="61">
        <v>227</v>
      </c>
      <c r="S16" s="61">
        <v>3000</v>
      </c>
      <c r="T16" s="61">
        <v>11033</v>
      </c>
      <c r="U16" s="61">
        <v>113438</v>
      </c>
      <c r="V16" s="61" t="s">
        <v>67</v>
      </c>
      <c r="W16" s="61" t="s">
        <v>67</v>
      </c>
      <c r="X16" s="61" t="s">
        <v>67</v>
      </c>
      <c r="Y16" s="61" t="s">
        <v>67</v>
      </c>
      <c r="Z16" s="61">
        <v>2224</v>
      </c>
      <c r="AA16" s="61">
        <v>30400</v>
      </c>
      <c r="AB16" s="61">
        <v>3767</v>
      </c>
      <c r="AC16" s="61">
        <v>61244</v>
      </c>
      <c r="AD16" s="61">
        <v>12352</v>
      </c>
      <c r="AE16" s="61">
        <v>202570</v>
      </c>
      <c r="AF16" s="61">
        <v>2731</v>
      </c>
      <c r="AG16" s="61">
        <v>51532</v>
      </c>
      <c r="AH16" s="61">
        <v>2309</v>
      </c>
      <c r="AI16" s="61">
        <v>39712</v>
      </c>
      <c r="AJ16" s="61">
        <v>828</v>
      </c>
      <c r="AK16" s="61">
        <v>10699</v>
      </c>
      <c r="AL16" s="44"/>
      <c r="AM16" s="44"/>
    </row>
    <row r="17" spans="1:39" ht="15" customHeight="1">
      <c r="A17" s="31" t="s">
        <v>23</v>
      </c>
      <c r="B17" s="61">
        <v>42404</v>
      </c>
      <c r="C17" s="61">
        <v>702572</v>
      </c>
      <c r="D17" s="61" t="s">
        <v>67</v>
      </c>
      <c r="E17" s="61" t="s">
        <v>67</v>
      </c>
      <c r="F17" s="61">
        <v>4126</v>
      </c>
      <c r="G17" s="61">
        <v>56760</v>
      </c>
      <c r="H17" s="61">
        <v>17633</v>
      </c>
      <c r="I17" s="61">
        <v>176818</v>
      </c>
      <c r="J17" s="61">
        <v>163</v>
      </c>
      <c r="K17" s="61">
        <v>1600</v>
      </c>
      <c r="L17" s="61">
        <v>1739</v>
      </c>
      <c r="M17" s="61">
        <v>14830</v>
      </c>
      <c r="N17" s="61">
        <v>45</v>
      </c>
      <c r="O17" s="61">
        <v>350</v>
      </c>
      <c r="P17" s="61" t="s">
        <v>67</v>
      </c>
      <c r="Q17" s="61" t="s">
        <v>67</v>
      </c>
      <c r="R17" s="61" t="s">
        <v>67</v>
      </c>
      <c r="S17" s="61" t="s">
        <v>67</v>
      </c>
      <c r="T17" s="61">
        <v>14520</v>
      </c>
      <c r="U17" s="61">
        <v>76120</v>
      </c>
      <c r="V17" s="61" t="s">
        <v>67</v>
      </c>
      <c r="W17" s="61" t="s">
        <v>67</v>
      </c>
      <c r="X17" s="61">
        <v>1921</v>
      </c>
      <c r="Y17" s="61">
        <v>36300</v>
      </c>
      <c r="Z17" s="61">
        <v>652</v>
      </c>
      <c r="AA17" s="61">
        <v>13200</v>
      </c>
      <c r="AB17" s="61">
        <v>5850</v>
      </c>
      <c r="AC17" s="61">
        <v>128022</v>
      </c>
      <c r="AD17" s="61">
        <v>8835</v>
      </c>
      <c r="AE17" s="66">
        <v>141927</v>
      </c>
      <c r="AF17" s="61">
        <v>5592</v>
      </c>
      <c r="AG17" s="61">
        <v>110548</v>
      </c>
      <c r="AH17" s="61" t="s">
        <v>67</v>
      </c>
      <c r="AI17" s="61" t="s">
        <v>67</v>
      </c>
      <c r="AJ17" s="61">
        <v>322</v>
      </c>
      <c r="AK17" s="61">
        <v>2750</v>
      </c>
      <c r="AL17" s="44"/>
      <c r="AM17" s="44"/>
    </row>
    <row r="18" spans="1:39" ht="15" customHeight="1">
      <c r="A18" s="31" t="s">
        <v>24</v>
      </c>
      <c r="B18" s="61">
        <v>84228</v>
      </c>
      <c r="C18" s="61">
        <v>1253692</v>
      </c>
      <c r="D18" s="61">
        <v>130</v>
      </c>
      <c r="E18" s="61">
        <v>1800</v>
      </c>
      <c r="F18" s="61">
        <v>1377</v>
      </c>
      <c r="G18" s="61">
        <v>20790</v>
      </c>
      <c r="H18" s="61">
        <v>3826</v>
      </c>
      <c r="I18" s="61">
        <v>24000</v>
      </c>
      <c r="J18" s="61">
        <v>2035</v>
      </c>
      <c r="K18" s="61">
        <v>28090</v>
      </c>
      <c r="L18" s="61">
        <v>10469</v>
      </c>
      <c r="M18" s="61">
        <v>131735</v>
      </c>
      <c r="N18" s="61">
        <v>26</v>
      </c>
      <c r="O18" s="61">
        <v>30</v>
      </c>
      <c r="P18" s="61">
        <v>114</v>
      </c>
      <c r="Q18" s="61">
        <v>1080</v>
      </c>
      <c r="R18" s="61">
        <v>1216</v>
      </c>
      <c r="S18" s="61">
        <v>12610</v>
      </c>
      <c r="T18" s="61">
        <v>38407</v>
      </c>
      <c r="U18" s="61">
        <v>367490</v>
      </c>
      <c r="V18" s="61" t="s">
        <v>67</v>
      </c>
      <c r="W18" s="61" t="s">
        <v>67</v>
      </c>
      <c r="X18" s="61">
        <v>311</v>
      </c>
      <c r="Y18" s="61">
        <v>4300</v>
      </c>
      <c r="Z18" s="61">
        <v>549</v>
      </c>
      <c r="AA18" s="61">
        <v>7730</v>
      </c>
      <c r="AB18" s="61">
        <v>9094</v>
      </c>
      <c r="AC18" s="61">
        <v>151168</v>
      </c>
      <c r="AD18" s="61">
        <v>14613</v>
      </c>
      <c r="AE18" s="61">
        <v>217990</v>
      </c>
      <c r="AF18" s="61">
        <v>5367</v>
      </c>
      <c r="AG18" s="61">
        <v>62942</v>
      </c>
      <c r="AH18" s="61">
        <v>264</v>
      </c>
      <c r="AI18" s="61">
        <v>2750</v>
      </c>
      <c r="AJ18" s="61">
        <v>3553</v>
      </c>
      <c r="AK18" s="61">
        <v>126787</v>
      </c>
      <c r="AL18" s="44"/>
      <c r="AM18" s="44"/>
    </row>
    <row r="19" spans="1:39" ht="15" customHeight="1">
      <c r="A19" s="31" t="s">
        <v>25</v>
      </c>
      <c r="B19" s="61">
        <v>74722</v>
      </c>
      <c r="C19" s="61">
        <v>1092174</v>
      </c>
      <c r="D19" s="61">
        <v>398</v>
      </c>
      <c r="E19" s="61">
        <v>2854</v>
      </c>
      <c r="F19" s="61">
        <v>328</v>
      </c>
      <c r="G19" s="61">
        <v>3750</v>
      </c>
      <c r="H19" s="61">
        <v>9855</v>
      </c>
      <c r="I19" s="61">
        <v>35500</v>
      </c>
      <c r="J19" s="61">
        <v>1288</v>
      </c>
      <c r="K19" s="61">
        <v>11500</v>
      </c>
      <c r="L19" s="61">
        <v>1421</v>
      </c>
      <c r="M19" s="61">
        <v>16625</v>
      </c>
      <c r="N19" s="61" t="s">
        <v>67</v>
      </c>
      <c r="O19" s="61" t="s">
        <v>67</v>
      </c>
      <c r="P19" s="61" t="s">
        <v>67</v>
      </c>
      <c r="Q19" s="61" t="s">
        <v>67</v>
      </c>
      <c r="R19" s="61">
        <v>680</v>
      </c>
      <c r="S19" s="61">
        <v>5500</v>
      </c>
      <c r="T19" s="61">
        <v>7207</v>
      </c>
      <c r="U19" s="61">
        <v>66465</v>
      </c>
      <c r="V19" s="61" t="s">
        <v>67</v>
      </c>
      <c r="W19" s="61" t="s">
        <v>67</v>
      </c>
      <c r="X19" s="61" t="s">
        <v>67</v>
      </c>
      <c r="Y19" s="66" t="s">
        <v>67</v>
      </c>
      <c r="Z19" s="61">
        <v>1893</v>
      </c>
      <c r="AA19" s="61">
        <v>30075</v>
      </c>
      <c r="AB19" s="61">
        <v>22268</v>
      </c>
      <c r="AC19" s="61">
        <v>418192</v>
      </c>
      <c r="AD19" s="61">
        <v>7888</v>
      </c>
      <c r="AE19" s="61">
        <v>123670</v>
      </c>
      <c r="AF19" s="61">
        <v>1714</v>
      </c>
      <c r="AG19" s="61">
        <v>22555</v>
      </c>
      <c r="AH19" s="61">
        <v>350</v>
      </c>
      <c r="AI19" s="61">
        <v>4728</v>
      </c>
      <c r="AJ19" s="61">
        <v>5342</v>
      </c>
      <c r="AK19" s="61">
        <v>27403</v>
      </c>
      <c r="AL19" s="44"/>
      <c r="AM19" s="44"/>
    </row>
    <row r="20" spans="1:39" ht="15" customHeight="1">
      <c r="A20" s="31" t="s">
        <v>26</v>
      </c>
      <c r="B20" s="61">
        <v>68782</v>
      </c>
      <c r="C20" s="61">
        <v>1038452</v>
      </c>
      <c r="D20" s="61">
        <v>3714</v>
      </c>
      <c r="E20" s="61">
        <v>41500</v>
      </c>
      <c r="F20" s="61">
        <v>1259</v>
      </c>
      <c r="G20" s="61">
        <v>20839</v>
      </c>
      <c r="H20" s="61">
        <v>908</v>
      </c>
      <c r="I20" s="61">
        <v>5685</v>
      </c>
      <c r="J20" s="61">
        <v>60</v>
      </c>
      <c r="K20" s="61">
        <v>500</v>
      </c>
      <c r="L20" s="61">
        <v>5390</v>
      </c>
      <c r="M20" s="61">
        <v>49900</v>
      </c>
      <c r="N20" s="61">
        <v>97</v>
      </c>
      <c r="O20" s="61">
        <v>1700</v>
      </c>
      <c r="P20" s="61">
        <v>231</v>
      </c>
      <c r="Q20" s="61">
        <v>2500</v>
      </c>
      <c r="R20" s="61">
        <v>303</v>
      </c>
      <c r="S20" s="61">
        <v>7472</v>
      </c>
      <c r="T20" s="61">
        <v>16263</v>
      </c>
      <c r="U20" s="61">
        <v>121836</v>
      </c>
      <c r="V20" s="61">
        <v>570</v>
      </c>
      <c r="W20" s="61">
        <v>12000</v>
      </c>
      <c r="X20" s="61">
        <v>641</v>
      </c>
      <c r="Y20" s="61">
        <v>8700</v>
      </c>
      <c r="Z20" s="61">
        <v>759</v>
      </c>
      <c r="AA20" s="61">
        <v>8400</v>
      </c>
      <c r="AB20" s="61">
        <v>13252</v>
      </c>
      <c r="AC20" s="61">
        <v>205679</v>
      </c>
      <c r="AD20" s="61">
        <v>15231</v>
      </c>
      <c r="AE20" s="61">
        <v>224029</v>
      </c>
      <c r="AF20" s="61">
        <v>13253</v>
      </c>
      <c r="AG20" s="61">
        <v>140477</v>
      </c>
      <c r="AH20" s="61">
        <v>207</v>
      </c>
      <c r="AI20" s="61">
        <v>1775</v>
      </c>
      <c r="AJ20" s="61">
        <v>2528</v>
      </c>
      <c r="AK20" s="61">
        <v>13240</v>
      </c>
      <c r="AL20" s="44"/>
      <c r="AM20" s="44"/>
    </row>
    <row r="21" spans="1:39" ht="15" customHeight="1">
      <c r="A21" s="31" t="s">
        <v>27</v>
      </c>
      <c r="B21" s="61">
        <v>80145</v>
      </c>
      <c r="C21" s="61">
        <v>1152079</v>
      </c>
      <c r="D21" s="61">
        <v>274</v>
      </c>
      <c r="E21" s="61">
        <v>5200</v>
      </c>
      <c r="F21" s="61">
        <v>2492</v>
      </c>
      <c r="G21" s="61">
        <v>34200</v>
      </c>
      <c r="H21" s="61">
        <v>560</v>
      </c>
      <c r="I21" s="61">
        <v>4700</v>
      </c>
      <c r="J21" s="61">
        <v>216</v>
      </c>
      <c r="K21" s="61">
        <v>740</v>
      </c>
      <c r="L21" s="61">
        <v>22910</v>
      </c>
      <c r="M21" s="61">
        <v>312700</v>
      </c>
      <c r="N21" s="61">
        <v>25</v>
      </c>
      <c r="O21" s="61">
        <v>200</v>
      </c>
      <c r="P21" s="61" t="s">
        <v>70</v>
      </c>
      <c r="Q21" s="61" t="s">
        <v>70</v>
      </c>
      <c r="R21" s="61">
        <v>454</v>
      </c>
      <c r="S21" s="61">
        <v>6000</v>
      </c>
      <c r="T21" s="61">
        <v>5748</v>
      </c>
      <c r="U21" s="61">
        <v>105950</v>
      </c>
      <c r="V21" s="61" t="s">
        <v>70</v>
      </c>
      <c r="W21" s="61" t="s">
        <v>70</v>
      </c>
      <c r="X21" s="61" t="s">
        <v>70</v>
      </c>
      <c r="Y21" s="61" t="s">
        <v>70</v>
      </c>
      <c r="Z21" s="61">
        <v>538</v>
      </c>
      <c r="AA21" s="61">
        <v>8700</v>
      </c>
      <c r="AB21" s="61">
        <v>11942</v>
      </c>
      <c r="AC21" s="61">
        <v>176550</v>
      </c>
      <c r="AD21" s="61">
        <v>18460</v>
      </c>
      <c r="AE21" s="61">
        <v>323343</v>
      </c>
      <c r="AF21" s="61">
        <v>6479</v>
      </c>
      <c r="AG21" s="61">
        <v>95990</v>
      </c>
      <c r="AH21" s="61">
        <v>651</v>
      </c>
      <c r="AI21" s="61">
        <v>11250</v>
      </c>
      <c r="AJ21" s="61">
        <v>252</v>
      </c>
      <c r="AK21" s="61">
        <v>6820</v>
      </c>
      <c r="AL21" s="44"/>
      <c r="AM21" s="44"/>
    </row>
    <row r="22" spans="1:39" ht="15" customHeight="1">
      <c r="A22" s="31" t="s">
        <v>18</v>
      </c>
      <c r="B22" s="61">
        <v>71788</v>
      </c>
      <c r="C22" s="61">
        <v>1084329</v>
      </c>
      <c r="D22" s="61">
        <v>317</v>
      </c>
      <c r="E22" s="61">
        <v>5500</v>
      </c>
      <c r="F22" s="61">
        <v>1207</v>
      </c>
      <c r="G22" s="61">
        <v>23200</v>
      </c>
      <c r="H22" s="61">
        <v>5904</v>
      </c>
      <c r="I22" s="61">
        <v>70150</v>
      </c>
      <c r="J22" s="61">
        <v>247</v>
      </c>
      <c r="K22" s="61">
        <v>4490</v>
      </c>
      <c r="L22" s="61">
        <v>141193</v>
      </c>
      <c r="M22" s="61">
        <v>1077630</v>
      </c>
      <c r="N22" s="61">
        <v>128</v>
      </c>
      <c r="O22" s="61">
        <v>600</v>
      </c>
      <c r="P22" s="61" t="s">
        <v>70</v>
      </c>
      <c r="Q22" s="61" t="s">
        <v>70</v>
      </c>
      <c r="R22" s="61" t="s">
        <v>70</v>
      </c>
      <c r="S22" s="61" t="s">
        <v>70</v>
      </c>
      <c r="T22" s="61">
        <v>5385</v>
      </c>
      <c r="U22" s="61">
        <v>46865</v>
      </c>
      <c r="V22" s="61">
        <v>231</v>
      </c>
      <c r="W22" s="61">
        <v>5200</v>
      </c>
      <c r="X22" s="61" t="s">
        <v>70</v>
      </c>
      <c r="Y22" s="61" t="s">
        <v>70</v>
      </c>
      <c r="Z22" s="61">
        <v>2749</v>
      </c>
      <c r="AA22" s="61">
        <v>38320</v>
      </c>
      <c r="AB22" s="61">
        <v>17161</v>
      </c>
      <c r="AC22" s="61">
        <v>367184</v>
      </c>
      <c r="AD22" s="61">
        <v>20180</v>
      </c>
      <c r="AE22" s="61">
        <v>336707</v>
      </c>
      <c r="AF22" s="61">
        <v>1838</v>
      </c>
      <c r="AG22" s="61">
        <v>25732</v>
      </c>
      <c r="AH22" s="61">
        <v>3196</v>
      </c>
      <c r="AI22" s="61">
        <v>62013</v>
      </c>
      <c r="AJ22" s="61">
        <v>4188</v>
      </c>
      <c r="AK22" s="61">
        <v>67735</v>
      </c>
      <c r="AL22" s="44"/>
      <c r="AM22" s="44"/>
    </row>
    <row r="23" spans="1:39" ht="15" customHeight="1">
      <c r="A23" s="31" t="s">
        <v>19</v>
      </c>
      <c r="B23" s="61">
        <v>88340</v>
      </c>
      <c r="C23" s="61">
        <v>1314190</v>
      </c>
      <c r="D23" s="61">
        <v>812</v>
      </c>
      <c r="E23" s="61">
        <v>11280</v>
      </c>
      <c r="F23" s="61">
        <v>1498</v>
      </c>
      <c r="G23" s="61">
        <v>19245</v>
      </c>
      <c r="H23" s="61">
        <v>1635</v>
      </c>
      <c r="I23" s="61">
        <v>12875</v>
      </c>
      <c r="J23" s="61">
        <v>220</v>
      </c>
      <c r="K23" s="61">
        <v>1520</v>
      </c>
      <c r="L23" s="61">
        <v>20934</v>
      </c>
      <c r="M23" s="61">
        <v>205710</v>
      </c>
      <c r="N23" s="61" t="s">
        <v>70</v>
      </c>
      <c r="O23" s="61" t="s">
        <v>70</v>
      </c>
      <c r="P23" s="61" t="s">
        <v>70</v>
      </c>
      <c r="Q23" s="61" t="s">
        <v>70</v>
      </c>
      <c r="R23" s="61">
        <v>3364</v>
      </c>
      <c r="S23" s="61">
        <v>20580</v>
      </c>
      <c r="T23" s="61">
        <v>4088</v>
      </c>
      <c r="U23" s="61">
        <v>36150</v>
      </c>
      <c r="V23" s="61" t="s">
        <v>70</v>
      </c>
      <c r="W23" s="61" t="s">
        <v>70</v>
      </c>
      <c r="X23" s="61">
        <v>310</v>
      </c>
      <c r="Y23" s="61">
        <v>2550</v>
      </c>
      <c r="Z23" s="61">
        <v>506</v>
      </c>
      <c r="AA23" s="61">
        <v>5900</v>
      </c>
      <c r="AB23" s="61">
        <v>2932</v>
      </c>
      <c r="AC23" s="61">
        <v>50546</v>
      </c>
      <c r="AD23" s="61">
        <v>22323</v>
      </c>
      <c r="AE23" s="61">
        <v>400000</v>
      </c>
      <c r="AF23" s="61">
        <v>3384</v>
      </c>
      <c r="AG23" s="61">
        <v>45631</v>
      </c>
      <c r="AH23" s="61">
        <v>15125</v>
      </c>
      <c r="AI23" s="61">
        <v>486952</v>
      </c>
      <c r="AJ23" s="61">
        <v>893</v>
      </c>
      <c r="AK23" s="61">
        <v>11421</v>
      </c>
      <c r="AL23" s="44"/>
      <c r="AM23" s="44"/>
    </row>
    <row r="24" spans="1:39" ht="15" customHeight="1">
      <c r="A24" s="32" t="s">
        <v>20</v>
      </c>
      <c r="B24" s="62">
        <v>75977</v>
      </c>
      <c r="C24" s="62">
        <v>1092662</v>
      </c>
      <c r="D24" s="62">
        <v>2054</v>
      </c>
      <c r="E24" s="62">
        <v>26500</v>
      </c>
      <c r="F24" s="62">
        <v>1540</v>
      </c>
      <c r="G24" s="62">
        <v>27066</v>
      </c>
      <c r="H24" s="62">
        <v>2214</v>
      </c>
      <c r="I24" s="62">
        <v>15610</v>
      </c>
      <c r="J24" s="62">
        <v>121</v>
      </c>
      <c r="K24" s="62">
        <v>800</v>
      </c>
      <c r="L24" s="62">
        <v>4756</v>
      </c>
      <c r="M24" s="62">
        <v>78270</v>
      </c>
      <c r="N24" s="62">
        <v>367</v>
      </c>
      <c r="O24" s="62">
        <v>2000</v>
      </c>
      <c r="P24" s="62" t="s">
        <v>67</v>
      </c>
      <c r="Q24" s="62" t="s">
        <v>67</v>
      </c>
      <c r="R24" s="62">
        <v>3379</v>
      </c>
      <c r="S24" s="62">
        <v>45000</v>
      </c>
      <c r="T24" s="62">
        <v>9940</v>
      </c>
      <c r="U24" s="62">
        <v>80210</v>
      </c>
      <c r="V24" s="62" t="s">
        <v>67</v>
      </c>
      <c r="W24" s="62" t="s">
        <v>67</v>
      </c>
      <c r="X24" s="62">
        <v>239</v>
      </c>
      <c r="Y24" s="62">
        <v>4600</v>
      </c>
      <c r="Z24" s="62">
        <v>2162</v>
      </c>
      <c r="AA24" s="62">
        <v>34627</v>
      </c>
      <c r="AB24" s="62">
        <v>1508</v>
      </c>
      <c r="AC24" s="62">
        <v>34225</v>
      </c>
      <c r="AD24" s="62">
        <v>13947</v>
      </c>
      <c r="AE24" s="62">
        <v>210667</v>
      </c>
      <c r="AF24" s="62">
        <v>3181</v>
      </c>
      <c r="AG24" s="62">
        <v>45159</v>
      </c>
      <c r="AH24" s="62">
        <v>5473</v>
      </c>
      <c r="AI24" s="62">
        <v>186566</v>
      </c>
      <c r="AJ24" s="62">
        <v>858</v>
      </c>
      <c r="AK24" s="62">
        <v>7100</v>
      </c>
      <c r="AL24" s="44"/>
      <c r="AM24" s="44"/>
    </row>
    <row r="25" spans="1:37" ht="15" customHeight="1">
      <c r="A25" s="45" t="s">
        <v>34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6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</row>
    <row r="26" spans="1:37" ht="15" customHeight="1">
      <c r="A26" s="45" t="s">
        <v>35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6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</row>
    <row r="27" spans="1:37" ht="15" customHeight="1">
      <c r="A27" s="45" t="s">
        <v>56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6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</row>
    <row r="28" spans="1:37" ht="15" customHeight="1">
      <c r="A28" s="45" t="s">
        <v>58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6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</row>
    <row r="29" spans="1:37" ht="15" customHeight="1">
      <c r="A29" s="42" t="s">
        <v>57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6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</row>
    <row r="30" spans="1:37" ht="19.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ht="19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ht="19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ht="19.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ht="19.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ht="19.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</sheetData>
  <sheetProtection/>
  <mergeCells count="14">
    <mergeCell ref="B4:S4"/>
    <mergeCell ref="T4:AK4"/>
    <mergeCell ref="AF5:AG5"/>
    <mergeCell ref="AH5:AI5"/>
    <mergeCell ref="AJ5:AK5"/>
    <mergeCell ref="X5:Y5"/>
    <mergeCell ref="P5:Q5"/>
    <mergeCell ref="AM11:AN11"/>
    <mergeCell ref="R5:S5"/>
    <mergeCell ref="T5:U5"/>
    <mergeCell ref="V5:W5"/>
    <mergeCell ref="Z5:AA5"/>
    <mergeCell ref="AD5:AE5"/>
    <mergeCell ref="AB5:AC5"/>
  </mergeCells>
  <printOptions/>
  <pageMargins left="0.3937007874015748" right="0.1968503937007874" top="0.5905511811023623" bottom="0.3937007874015748" header="0.31496062992125984" footer="0.31496062992125984"/>
  <pageSetup fitToHeight="2" horizontalDpi="600" verticalDpi="600" orientation="portrait" paperSize="9" scale="97" r:id="rId1"/>
  <colBreaks count="1" manualBreakCount="1">
    <brk id="17" max="28" man="1"/>
  </colBreaks>
  <ignoredErrors>
    <ignoredError sqref="A14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2012-03-09T04:24:47Z</cp:lastPrinted>
  <dcterms:created xsi:type="dcterms:W3CDTF">1996-08-01T02:31:05Z</dcterms:created>
  <dcterms:modified xsi:type="dcterms:W3CDTF">2012-06-19T09:37:27Z</dcterms:modified>
  <cp:category/>
  <cp:version/>
  <cp:contentType/>
  <cp:contentStatus/>
</cp:coreProperties>
</file>